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Kopsavilkums" sheetId="1" state="visible" r:id="rId2"/>
    <sheet name="LT_1" sheetId="2" state="visible" r:id="rId3"/>
    <sheet name="LT_2" sheetId="3" state="visible" r:id="rId4"/>
    <sheet name="LT-1;ŪdenstornisAR&lt;BK&lt;TN&lt;EL" sheetId="4" state="hidden" r:id="rId5"/>
  </sheets>
  <definedNames>
    <definedName function="false" hidden="false" localSheetId="1" name="_xlnm.Print_Titles" vbProcedure="false">LT_1!$13:$14</definedName>
    <definedName function="false" hidden="false" localSheetId="2" name="_xlnm.Print_Titles" vbProcedure="false">LT_2!$13:$14</definedName>
    <definedName function="false" hidden="false" localSheetId="3" name="_xlnm.Print_Area" vbProcedure="false">'LT-1;ŪdenstornisAR&lt;BK&lt;TN&lt;EL'!$A$1:$O$285</definedName>
    <definedName function="false" hidden="false" localSheetId="3" name="_xlnm.Print_Titles" vbProcedure="false">'LT-1;ŪdenstornisAR&lt;BK&lt;TN&lt;EL'!$14:$16</definedName>
    <definedName function="false" hidden="false" localSheetId="1" name="_xlnm.Print_Titles" vbProcedure="false">LT_1!$13:$14</definedName>
    <definedName function="false" hidden="false" localSheetId="2" name="_xlnm.Print_Titles" vbProcedure="false">LT_2!$13:$14</definedName>
    <definedName function="false" hidden="false" localSheetId="3" name="_xlnm.Print_Area" vbProcedure="false">'LT-1;ŪdenstornisAR&lt;BK&lt;TN&lt;EL'!$A$1:$O$285</definedName>
    <definedName function="false" hidden="false" localSheetId="3" name="_xlnm.Print_Titles" vbProcedure="false">'LT-1;ŪdenstornisAR&lt;BK&lt;TN&lt;EL'!$14:$16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46" authorId="0">
      <text>
        <r>
          <rPr>
            <b val="true"/>
            <sz val="10"/>
            <color rgb="FF000000"/>
            <rFont val="Tahoma"/>
            <family val="2"/>
            <charset val="186"/>
          </rPr>
          <t xml:space="preserve">Jirjens:
</t>
        </r>
        <r>
          <rPr>
            <sz val="10"/>
            <color rgb="FF000000"/>
            <rFont val="Tahoma"/>
            <family val="2"/>
            <charset val="186"/>
          </rPr>
          <t xml:space="preserve">Vai tāds netrūkst?
</t>
        </r>
      </text>
    </comment>
    <comment ref="D36" authorId="0">
      <text>
        <r>
          <rPr>
            <b val="true"/>
            <sz val="10"/>
            <color rgb="FF000000"/>
            <rFont val="Tahoma"/>
            <family val="2"/>
            <charset val="186"/>
          </rPr>
          <t xml:space="preserve">Jirjens:
</t>
        </r>
        <r>
          <rPr>
            <sz val="10"/>
            <color rgb="FF000000"/>
            <rFont val="Tahoma"/>
            <family val="2"/>
            <charset val="186"/>
          </rPr>
          <t xml:space="preserve">Apšaubāms būvdarbu apjoms vai mērvienība</t>
        </r>
      </text>
    </comment>
  </commentList>
</comments>
</file>

<file path=xl/sharedStrings.xml><?xml version="1.0" encoding="utf-8"?>
<sst xmlns="http://schemas.openxmlformats.org/spreadsheetml/2006/main" count="899" uniqueCount="606">
  <si>
    <t xml:space="preserve">Kopsavilkuma aprēķins</t>
  </si>
  <si>
    <t xml:space="preserve">Ūdens apgādes un sadzīves kanalizācijas izbūve</t>
  </si>
  <si>
    <t xml:space="preserve">Objekta nosaukums</t>
  </si>
  <si>
    <t xml:space="preserve">Allažu skola</t>
  </si>
  <si>
    <t xml:space="preserve">Būves nosaukums</t>
  </si>
  <si>
    <t xml:space="preserve">Ūdensapgādes un sadzīves kanalizācijas izbūve</t>
  </si>
  <si>
    <t xml:space="preserve">Objekta adrese</t>
  </si>
  <si>
    <t xml:space="preserve">Allažu pagasts, Siguldas novads </t>
  </si>
  <si>
    <t xml:space="preserve">Nr.p.k.</t>
  </si>
  <si>
    <t xml:space="preserve">Tāmes Nr.</t>
  </si>
  <si>
    <t xml:space="preserve">Būvdarbu veids vai konstruktīvā elementa nosaukums</t>
  </si>
  <si>
    <r>
      <rPr>
        <sz val="10"/>
        <rFont val="Arial"/>
        <family val="2"/>
        <charset val="1"/>
      </rPr>
      <t xml:space="preserve">Tāmes izmaksas (</t>
    </r>
    <r>
      <rPr>
        <i val="true"/>
        <sz val="10"/>
        <rFont val="Arial"/>
        <family val="2"/>
        <charset val="186"/>
      </rPr>
      <t xml:space="preserve">euro)</t>
    </r>
  </si>
  <si>
    <t xml:space="preserve">Tai skaitā</t>
  </si>
  <si>
    <t xml:space="preserve">Darbietilpība (c/h)</t>
  </si>
  <si>
    <r>
      <rPr>
        <sz val="10"/>
        <rFont val="Arial"/>
        <family val="2"/>
        <charset val="1"/>
      </rPr>
      <t xml:space="preserve">Darba alga (</t>
    </r>
    <r>
      <rPr>
        <i val="true"/>
        <sz val="10"/>
        <rFont val="Arial"/>
        <family val="2"/>
        <charset val="186"/>
      </rPr>
      <t xml:space="preserve">euro</t>
    </r>
    <r>
      <rPr>
        <sz val="10"/>
        <rFont val="Arial"/>
        <family val="2"/>
        <charset val="1"/>
      </rPr>
      <t xml:space="preserve">)</t>
    </r>
  </si>
  <si>
    <r>
      <rPr>
        <sz val="10"/>
        <rFont val="Arial"/>
        <family val="2"/>
        <charset val="1"/>
      </rPr>
      <t xml:space="preserve">Būvizstrādājumi  (</t>
    </r>
    <r>
      <rPr>
        <i val="true"/>
        <sz val="10"/>
        <rFont val="Arial"/>
        <family val="2"/>
        <charset val="186"/>
      </rPr>
      <t xml:space="preserve">euro</t>
    </r>
    <r>
      <rPr>
        <sz val="10"/>
        <rFont val="Arial"/>
        <family val="2"/>
        <charset val="1"/>
      </rPr>
      <t xml:space="preserve">) </t>
    </r>
  </si>
  <si>
    <r>
      <rPr>
        <sz val="10"/>
        <rFont val="Arial"/>
        <family val="2"/>
        <charset val="1"/>
      </rPr>
      <t xml:space="preserve">Mehānismi (</t>
    </r>
    <r>
      <rPr>
        <i val="true"/>
        <sz val="10"/>
        <rFont val="Arial"/>
        <family val="2"/>
        <charset val="186"/>
      </rPr>
      <t xml:space="preserve">euro</t>
    </r>
    <r>
      <rPr>
        <sz val="10"/>
        <rFont val="Arial"/>
        <family val="2"/>
        <charset val="1"/>
      </rPr>
      <t xml:space="preserve">)</t>
    </r>
  </si>
  <si>
    <t xml:space="preserve">Ūdensapāgde (I)</t>
  </si>
  <si>
    <t xml:space="preserve"> Sadzīves kanalizācija (II)</t>
  </si>
  <si>
    <t xml:space="preserve">Kopā</t>
  </si>
  <si>
    <t xml:space="preserve">Virsizdevumi _____%</t>
  </si>
  <si>
    <t xml:space="preserve">t.sk. darba aizsardzībai</t>
  </si>
  <si>
    <t xml:space="preserve">Peļņa ________%</t>
  </si>
  <si>
    <t xml:space="preserve">PAVISAM KOPĀ</t>
  </si>
  <si>
    <t xml:space="preserve">Sastādīja</t>
  </si>
  <si>
    <t xml:space="preserve">Tāme sastādīta 2018.gada ____________________</t>
  </si>
  <si>
    <t xml:space="preserve">Pārbaudīja</t>
  </si>
  <si>
    <t xml:space="preserve">Lokālā tāme Nr.1</t>
  </si>
  <si>
    <t xml:space="preserve">Ūdensapgāde (I)</t>
  </si>
  <si>
    <t xml:space="preserve">(būvdarbu veids vai konstruktīvā elementa nosaukums)</t>
  </si>
  <si>
    <t xml:space="preserve">Allažu pagasts, Siguldas novads</t>
  </si>
  <si>
    <t xml:space="preserve">Tāme sastādīta 2018. gada tirgus cenās, pamatojoties uz Būvprojektu, tehnisko specifikāciju</t>
  </si>
  <si>
    <t xml:space="preserve">Tāmes izmaksas:</t>
  </si>
  <si>
    <t xml:space="preserve">EUR</t>
  </si>
  <si>
    <t xml:space="preserve">Tāme sastādīta:</t>
  </si>
  <si>
    <t xml:space="preserve">2018. gada ___________________</t>
  </si>
  <si>
    <t xml:space="preserve">Nr.</t>
  </si>
  <si>
    <t xml:space="preserve">Būvdarbu nosaukums</t>
  </si>
  <si>
    <t xml:space="preserve">Mērvienība</t>
  </si>
  <si>
    <t xml:space="preserve">Daudzums</t>
  </si>
  <si>
    <t xml:space="preserve">Vienības izmaksa</t>
  </si>
  <si>
    <t xml:space="preserve">Kopējā izmaksa</t>
  </si>
  <si>
    <t xml:space="preserve">Laika norm. c/h</t>
  </si>
  <si>
    <t xml:space="preserve">Darba samaksas likme (EUR/h)</t>
  </si>
  <si>
    <t xml:space="preserve">Darba alga EUR/h</t>
  </si>
  <si>
    <t xml:space="preserve">Būvizstrādājumi     EUR</t>
  </si>
  <si>
    <t xml:space="preserve">Mehānismi EUR</t>
  </si>
  <si>
    <t xml:space="preserve">Kopā         EUR</t>
  </si>
  <si>
    <t xml:space="preserve">Darba alga EUR</t>
  </si>
  <si>
    <t xml:space="preserve">Būvizstrādājumi  EUR</t>
  </si>
  <si>
    <t xml:space="preserve">Summa      EUR</t>
  </si>
  <si>
    <t xml:space="preserve">Elektro metināmas PE caurules ūdensapāgdei PN 10, d=110x6,6mm ar iebūves dziļumu līdz 2,0 m, ar beztranšeju iebūvi, ietverot tehnoloģiskos atrakumus </t>
  </si>
  <si>
    <t xml:space="preserve">m</t>
  </si>
  <si>
    <t xml:space="preserve">Elektro metināmas PE caurules ūdensapāgdei PN 10, d=110x6,6mm ar iebūves dziļumu līdz 2,5 m, ar beztranšeju iebūvi, ietverot tehnoloģiskos atrakumus </t>
  </si>
  <si>
    <t xml:space="preserve">Elektro metināmas PE caurules ūdensapāgdei PN 10, d=110x6,6mm iebūve ar beztranšeju iebūvi zem autoceļa PE apvalkcaurulē PN10 ar DE 225 mm ar centrējošiem gredzeniem ik pēc 2,0 m dziļumā,ietverot tehnoloģiskos atrakumus </t>
  </si>
  <si>
    <t xml:space="preserve">Elektro metināmas PE caurules ūdensapāgdei PN 10, d=63x3,8mm ar iebūves dziļumu līdz 2,0 m,ar beztranšeju iebūvi, ietverot tehnoloģiskos atrakumus </t>
  </si>
  <si>
    <t xml:space="preserve">Elektro metināmas PE caurules ūdensapāgdei PN 10, d=63x3,8mm ar iebūves dziļumu līdz 2,5 m, ar beztranšeju iebūvi, ietverot tehnoloģiskos atrakumus  </t>
  </si>
  <si>
    <t xml:space="preserve">Hidrauliskā pārbaude</t>
  </si>
  <si>
    <t xml:space="preserve">                                                                               Tiešās izmaksas kopā, t.sk. darba devēja sociālais nodoklis 24,09%</t>
  </si>
  <si>
    <t xml:space="preserve">(paraksts un tā atšifrējums, datums)</t>
  </si>
  <si>
    <t xml:space="preserve">Tāme sastādīta 2018.gada augustā</t>
  </si>
  <si>
    <t xml:space="preserve">Lokālā tāme Nr.2</t>
  </si>
  <si>
    <t xml:space="preserve">Sadzīves kanalizācija (II)</t>
  </si>
  <si>
    <t xml:space="preserve">2018. gada _____________________</t>
  </si>
  <si>
    <t xml:space="preserve">PE spiediena caurules spiedkanalizācijai 63x3,8mm, PN10 ar iebūves dziļumu līdz 2,0m, ar beztranšeju iebūvi,   ietverot tehnoloģiskos atrakumus</t>
  </si>
  <si>
    <t xml:space="preserve">PE spiediena caurules spiedkanalizācijai 63x3,8mm, PN10 ar iebūves dziļumu līdz 2,0m, ar beztranšeju iebūvi zem autoceļa PE apvalkcaurulē PN 10 ar d=160mm ar centrējošiem gredzeniem ik pēc 1,5,  ietverot tehnoloģiskos atrakumus</t>
  </si>
  <si>
    <t xml:space="preserve">PE spiediena caurules spiedkanalalizācijai 110x6,6mm, PN10 ar iebūves dziļumu līdz 2,0m, ar beztranšejas iebūvi, ietverot tehnoloģiskos atrakumus</t>
  </si>
  <si>
    <t xml:space="preserve">PE spiediena caurules spiedkanalizācijai 110x6,6mm, PN10 ar iebūves dziļumu līdz 1,80m, ar beztranšeju iebūvi,   ietverot tehnoloģiskos atrakumus ( posms KE- K1-11)</t>
  </si>
  <si>
    <t xml:space="preserve">Tiešās izmaksas kopā, t.sk. darba devēja sociālais nodoklis 24,09%</t>
  </si>
  <si>
    <t xml:space="preserve">0,00</t>
  </si>
  <si>
    <t xml:space="preserve">Pārbaudīja </t>
  </si>
  <si>
    <t xml:space="preserve">Meh</t>
  </si>
  <si>
    <t xml:space="preserve">LT-1/02/2012</t>
  </si>
  <si>
    <t xml:space="preserve">Esošā ūdenstorņa rekonstrukcija</t>
  </si>
  <si>
    <t xml:space="preserve">Pasūtītājs</t>
  </si>
  <si>
    <t xml:space="preserve">Līguma Nr.</t>
  </si>
  <si>
    <t xml:space="preserve">Ls</t>
  </si>
  <si>
    <t xml:space="preserve">Tāme sastādīta 2011. gada tirgus cenās, pamatojoties uz tehnisko projektu</t>
  </si>
  <si>
    <t xml:space="preserve">Darbu un izdevumu nosaukums</t>
  </si>
  <si>
    <t xml:space="preserve">Mērv.</t>
  </si>
  <si>
    <t xml:space="preserve">Daudz.</t>
  </si>
  <si>
    <t xml:space="preserve">Laika norm.c/h</t>
  </si>
  <si>
    <t xml:space="preserve">Darba samaksas likme (Ls/h)</t>
  </si>
  <si>
    <t xml:space="preserve">Darba alga Ls/h</t>
  </si>
  <si>
    <t xml:space="preserve">Materiāli     Ls</t>
  </si>
  <si>
    <t xml:space="preserve">Mehānismi Ls</t>
  </si>
  <si>
    <t xml:space="preserve">Kopā    Ls</t>
  </si>
  <si>
    <t xml:space="preserve">Darba alga Ls</t>
  </si>
  <si>
    <t xml:space="preserve">Materiāli        Ls</t>
  </si>
  <si>
    <t xml:space="preserve">1. Demontāžas darbi</t>
  </si>
  <si>
    <t xml:space="preserve">Ūdenstornis</t>
  </si>
  <si>
    <t xml:space="preserve">1.001</t>
  </si>
  <si>
    <t xml:space="preserve">Tērauda jumta seguma nojaukšana</t>
  </si>
  <si>
    <t xml:space="preserve">m2</t>
  </si>
  <si>
    <t xml:space="preserve">1.002</t>
  </si>
  <si>
    <t xml:space="preserve">Latojuma demontāža</t>
  </si>
  <si>
    <t xml:space="preserve">1.003</t>
  </si>
  <si>
    <t xml:space="preserve">Jumta nesošo koka konstrukciju demontāža</t>
  </si>
  <si>
    <t xml:space="preserve">m3</t>
  </si>
  <si>
    <t xml:space="preserve">1.004</t>
  </si>
  <si>
    <t xml:space="preserve">Esošās  ūdens tvertnes ar apsaisti un stiprinājuma kronšteiniem  demontāža (tērauda tvertne tilpums līdz 30m3) nocelt no 20m virs zemes līmeņa</t>
  </si>
  <si>
    <t xml:space="preserve">kompl.</t>
  </si>
  <si>
    <t xml:space="preserve">1.005</t>
  </si>
  <si>
    <t xml:space="preserve">Tērauda cauruļu ar veidgabaliem demontāža sagarinot ~3m posmos</t>
  </si>
  <si>
    <t xml:space="preserve">1.006</t>
  </si>
  <si>
    <t xml:space="preserve">Lodveida, tukšošanas, atgaisošanas ventīļu/aizbīdņu demontāža</t>
  </si>
  <si>
    <t xml:space="preserve">gb</t>
  </si>
  <si>
    <t xml:space="preserve">1.007</t>
  </si>
  <si>
    <t xml:space="preserve">Dzelzsbetona  pārseguma zem rezervuāra  demontāža</t>
  </si>
  <si>
    <t xml:space="preserve">1.008</t>
  </si>
  <si>
    <t xml:space="preserve">Metāla siju (dubult-T profils 200, 21kg/m)  demontāža </t>
  </si>
  <si>
    <t xml:space="preserve">t</t>
  </si>
  <si>
    <t xml:space="preserve">1.009</t>
  </si>
  <si>
    <t xml:space="preserve">Koka kāpņu ar kāpšļiem 60cm platumā nojaukšana</t>
  </si>
  <si>
    <t xml:space="preserve">1.010</t>
  </si>
  <si>
    <t xml:space="preserve">Koka pārseguma siju (līdz 200x300), garumā līdz 3m demontāža</t>
  </si>
  <si>
    <t xml:space="preserve">1.011</t>
  </si>
  <si>
    <t xml:space="preserve">Koka dēļu klāju nojaukšana  nojaukšana</t>
  </si>
  <si>
    <t xml:space="preserve">1.012</t>
  </si>
  <si>
    <t xml:space="preserve">Durvju bloku ar aplīstojumu  demontāža</t>
  </si>
  <si>
    <t xml:space="preserve">1.013</t>
  </si>
  <si>
    <t xml:space="preserve">Koka logu bloka ar palodzēm demontāža</t>
  </si>
  <si>
    <t xml:space="preserve">1.014</t>
  </si>
  <si>
    <t xml:space="preserve">Grīdas betona seguma līdz 100mm demontāža</t>
  </si>
  <si>
    <t xml:space="preserve">1.015</t>
  </si>
  <si>
    <t xml:space="preserve">Grīdas betona pamatojuma demontāža (pagrabā)</t>
  </si>
  <si>
    <t xml:space="preserve">1.016</t>
  </si>
  <si>
    <t xml:space="preserve">Nojaukto konstrukciju un būvgružu savākšana un iekraušana pašizgāzējos</t>
  </si>
  <si>
    <t xml:space="preserve">1.017</t>
  </si>
  <si>
    <t xml:space="preserve">Būvgružu transportēšana līdz 5km</t>
  </si>
  <si>
    <t xml:space="preserve">1.018</t>
  </si>
  <si>
    <t xml:space="preserve">Būvgružu utilizēšana vai nodošana izgāztuvē</t>
  </si>
  <si>
    <r>
      <rPr>
        <b val="true"/>
        <sz val="10"/>
        <rFont val="Arial"/>
        <family val="2"/>
        <charset val="186"/>
      </rPr>
      <t xml:space="preserve">m</t>
    </r>
    <r>
      <rPr>
        <b val="true"/>
        <vertAlign val="superscript"/>
        <sz val="9"/>
        <rFont val="Arial"/>
        <family val="2"/>
        <charset val="186"/>
      </rPr>
      <t xml:space="preserve">3</t>
    </r>
  </si>
  <si>
    <t xml:space="preserve">Ūdens atdzelžošanas ēka</t>
  </si>
  <si>
    <t xml:space="preserve">1.019</t>
  </si>
  <si>
    <t xml:space="preserve">Tērauda cauruļu ar veidgabaliem demontāža</t>
  </si>
  <si>
    <t xml:space="preserve">2. Sagatavošanas darbi</t>
  </si>
  <si>
    <t xml:space="preserve">1.020</t>
  </si>
  <si>
    <t xml:space="preserve">Objekta mobilizācija</t>
  </si>
  <si>
    <t xml:space="preserve">obj.</t>
  </si>
  <si>
    <t xml:space="preserve">1.021</t>
  </si>
  <si>
    <t xml:space="preserve">Ūdens torņa atslēgšana uz rekonstrukcijas laiku</t>
  </si>
  <si>
    <t xml:space="preserve">1.022</t>
  </si>
  <si>
    <t xml:space="preserve">Atloku aizbīdnis DN100</t>
  </si>
  <si>
    <t xml:space="preserve">1.023</t>
  </si>
  <si>
    <t xml:space="preserve">Pagaidu balsts </t>
  </si>
  <si>
    <t xml:space="preserve">1.024</t>
  </si>
  <si>
    <t xml:space="preserve">Pārslēgšana esoša ūdensvada OD32</t>
  </si>
  <si>
    <t xml:space="preserve">vieta</t>
  </si>
  <si>
    <t xml:space="preserve">1.025</t>
  </si>
  <si>
    <t xml:space="preserve">Pārēja uz flanci Dn25 uz OD110(flancis)</t>
  </si>
  <si>
    <t xml:space="preserve">1.026</t>
  </si>
  <si>
    <t xml:space="preserve">Uzmava Dn25/OD32</t>
  </si>
  <si>
    <t xml:space="preserve">1.027</t>
  </si>
  <si>
    <t xml:space="preserve">Caurule PE OD32</t>
  </si>
  <si>
    <t xml:space="preserve">1.028</t>
  </si>
  <si>
    <t xml:space="preserve">Pagaidu piebraucamā ceļa izbūve ūdenstornim (blietētas šķembas 250mm)</t>
  </si>
  <si>
    <t xml:space="preserve">1.029</t>
  </si>
  <si>
    <t xml:space="preserve">šķembas fr.0-45</t>
  </si>
  <si>
    <t xml:space="preserve">1.030</t>
  </si>
  <si>
    <t xml:space="preserve">Montāžas palīgmateriāli un stiprinājumi</t>
  </si>
  <si>
    <t xml:space="preserve">3. ūdens rezervuāra montāža un apsaiste</t>
  </si>
  <si>
    <t xml:space="preserve">1.031</t>
  </si>
  <si>
    <t xml:space="preserve">Dzeramā ūdens rezervuāra (līdz 2,5t) montāža 20m augstumā</t>
  </si>
  <si>
    <t xml:space="preserve">1.032</t>
  </si>
  <si>
    <t xml:space="preserve">Dzeramā ūdens rezervuārs ar tilpumu 22,3m3, diametrā 3,06m, augstumā 3,6m ar ar standarta aprīkojumu: galvanizēta tērauda loksnes, aluminija pārsegs, 1,0 mm biezs ieklājums- membrāna, apkalpes trepes, nerūsējoša tērauda savienojumi stāvvadu pievienošanai.</t>
  </si>
  <si>
    <t xml:space="preserve">1.033</t>
  </si>
  <si>
    <t xml:space="preserve">Līmeņa devēja uzstādīšana</t>
  </si>
  <si>
    <t xml:space="preserve">1.034</t>
  </si>
  <si>
    <t xml:space="preserve">Līmeņa devējs</t>
  </si>
  <si>
    <t xml:space="preserve">1.035</t>
  </si>
  <si>
    <t xml:space="preserve">Pievadkabelis no vadības bloka uz līmeņa devēju</t>
  </si>
  <si>
    <t xml:space="preserve">1.036</t>
  </si>
  <si>
    <t xml:space="preserve">Nerūsējošo tērauda cauruļu ar veidgabaliem uzstādīšana</t>
  </si>
  <si>
    <t xml:space="preserve">1.037</t>
  </si>
  <si>
    <t xml:space="preserve">Nerūsējošās tērauda caurules Ø 114,3x2</t>
  </si>
  <si>
    <t xml:space="preserve">1.038</t>
  </si>
  <si>
    <t xml:space="preserve">Nerūsējošās tērauda caurules Ø 33,7x2,0</t>
  </si>
  <si>
    <t xml:space="preserve">1.039</t>
  </si>
  <si>
    <t xml:space="preserve">Atloks ner. tērauda caurulēm  DN 100</t>
  </si>
  <si>
    <t xml:space="preserve">1.040</t>
  </si>
  <si>
    <t xml:space="preserve">Atloks ner. tērauda caurulēm  DN 25</t>
  </si>
  <si>
    <t xml:space="preserve">1.041</t>
  </si>
  <si>
    <r>
      <rPr>
        <i val="true"/>
        <sz val="10"/>
        <rFont val="Arial"/>
        <family val="2"/>
        <charset val="186"/>
      </rPr>
      <t xml:space="preserve">NT DN 100 līkums 90</t>
    </r>
    <r>
      <rPr>
        <i val="true"/>
        <vertAlign val="superscript"/>
        <sz val="10"/>
        <rFont val="Arial"/>
        <family val="2"/>
        <charset val="186"/>
      </rPr>
      <t xml:space="preserve">o</t>
    </r>
    <r>
      <rPr>
        <i val="true"/>
        <sz val="10"/>
        <rFont val="Arial"/>
        <family val="2"/>
        <charset val="186"/>
      </rPr>
      <t xml:space="preserve">, metināms</t>
    </r>
  </si>
  <si>
    <t xml:space="preserve">1.042</t>
  </si>
  <si>
    <r>
      <rPr>
        <i val="true"/>
        <sz val="10"/>
        <rFont val="Arial"/>
        <family val="2"/>
        <charset val="186"/>
      </rPr>
      <t xml:space="preserve">NT DN 100 līkums 45</t>
    </r>
    <r>
      <rPr>
        <i val="true"/>
        <vertAlign val="superscript"/>
        <sz val="10"/>
        <rFont val="Arial"/>
        <family val="2"/>
        <charset val="186"/>
      </rPr>
      <t xml:space="preserve">o</t>
    </r>
    <r>
      <rPr>
        <i val="true"/>
        <sz val="10"/>
        <rFont val="Arial"/>
        <family val="2"/>
        <charset val="186"/>
      </rPr>
      <t xml:space="preserve">, metināms</t>
    </r>
  </si>
  <si>
    <t xml:space="preserve">1.043</t>
  </si>
  <si>
    <r>
      <rPr>
        <i val="true"/>
        <sz val="10"/>
        <rFont val="Arial"/>
        <family val="2"/>
        <charset val="186"/>
      </rPr>
      <t xml:space="preserve">NT DN 25 līkums 20</t>
    </r>
    <r>
      <rPr>
        <i val="true"/>
        <vertAlign val="superscript"/>
        <sz val="10"/>
        <rFont val="Arial"/>
        <family val="2"/>
        <charset val="186"/>
      </rPr>
      <t xml:space="preserve">o</t>
    </r>
    <r>
      <rPr>
        <i val="true"/>
        <sz val="10"/>
        <rFont val="Arial"/>
        <family val="2"/>
        <charset val="186"/>
      </rPr>
      <t xml:space="preserve">, metināms</t>
    </r>
  </si>
  <si>
    <t xml:space="preserve">1.044</t>
  </si>
  <si>
    <t xml:space="preserve">NT DN 100/100 trejgabals, metināms</t>
  </si>
  <si>
    <t xml:space="preserve">1.045</t>
  </si>
  <si>
    <t xml:space="preserve">NT DN 100/25 trejgabals, metināms</t>
  </si>
  <si>
    <t xml:space="preserve">1.046</t>
  </si>
  <si>
    <t xml:space="preserve">NT pāreja DN250/100</t>
  </si>
  <si>
    <t xml:space="preserve">1.047</t>
  </si>
  <si>
    <r>
      <rPr>
        <i val="true"/>
        <sz val="10"/>
        <rFont val="Arial"/>
        <family val="2"/>
        <charset val="186"/>
      </rPr>
      <t xml:space="preserve">Palīgmateriāli cauruļu un veidgabalu montāžai (33m cauruļu </t>
    </r>
    <r>
      <rPr>
        <sz val="10"/>
        <rFont val="Calibri"/>
        <family val="2"/>
        <charset val="186"/>
      </rPr>
      <t xml:space="preserve">Ø</t>
    </r>
    <r>
      <rPr>
        <i val="true"/>
        <sz val="10"/>
        <rFont val="Arial"/>
        <family val="2"/>
        <charset val="186"/>
      </rPr>
      <t xml:space="preserve">114,3)</t>
    </r>
  </si>
  <si>
    <t xml:space="preserve">kpl.</t>
  </si>
  <si>
    <t xml:space="preserve">1.048</t>
  </si>
  <si>
    <r>
      <rPr>
        <b val="true"/>
        <sz val="10"/>
        <rFont val="Arial"/>
        <family val="2"/>
        <charset val="186"/>
      </rPr>
      <t xml:space="preserve">Caurļvadu un veidgabalu izolācijas( </t>
    </r>
    <r>
      <rPr>
        <b val="true"/>
        <sz val="10"/>
        <rFont val="Calibri"/>
        <family val="2"/>
        <charset val="186"/>
      </rPr>
      <t xml:space="preserve">Ø</t>
    </r>
    <r>
      <rPr>
        <b val="true"/>
        <sz val="10"/>
        <rFont val="Arial"/>
        <family val="2"/>
        <charset val="186"/>
      </rPr>
      <t xml:space="preserve">līdz 200mm) ierīkošana</t>
    </r>
  </si>
  <si>
    <t xml:space="preserve">1.049</t>
  </si>
  <si>
    <r>
      <rPr>
        <i val="true"/>
        <sz val="10"/>
        <rFont val="Arial"/>
        <family val="2"/>
        <charset val="186"/>
      </rPr>
      <t xml:space="preserve">Akmens vates čaulas </t>
    </r>
    <r>
      <rPr>
        <sz val="10"/>
        <rFont val="Calibri"/>
        <family val="2"/>
        <charset val="186"/>
      </rPr>
      <t xml:space="preserve">Ø</t>
    </r>
    <r>
      <rPr>
        <i val="true"/>
        <sz val="10"/>
        <rFont val="Arial"/>
        <family val="2"/>
        <charset val="186"/>
      </rPr>
      <t xml:space="preserve">100 siltumtizolācija ar biezumu 30mm; blīvums 100 kg/m3, siltumpretestība 0,034 W/m*K</t>
    </r>
  </si>
  <si>
    <t xml:space="preserve">1.050</t>
  </si>
  <si>
    <r>
      <rPr>
        <i val="true"/>
        <sz val="10"/>
        <rFont val="Arial"/>
        <family val="2"/>
        <charset val="186"/>
      </rPr>
      <t xml:space="preserve">Akmens vates caurļvadu </t>
    </r>
    <r>
      <rPr>
        <sz val="10"/>
        <rFont val="Calibri"/>
        <family val="2"/>
        <charset val="186"/>
      </rPr>
      <t xml:space="preserve">Ø25</t>
    </r>
    <r>
      <rPr>
        <i val="true"/>
        <sz val="10"/>
        <rFont val="Arial"/>
        <family val="2"/>
        <charset val="186"/>
      </rPr>
      <t xml:space="preserve"> siltumtizolācija ar biezumu 30mm</t>
    </r>
  </si>
  <si>
    <t xml:space="preserve">1.051</t>
  </si>
  <si>
    <t xml:space="preserve">Ūdens rezervuāra izolācijas ierīkošana</t>
  </si>
  <si>
    <t xml:space="preserve">1.052</t>
  </si>
  <si>
    <t xml:space="preserve">Isover KIM paklājs ar stiklašķiedras pārklājumu 50mm vai analogs (blīvums 25kg/m3; 0,037 W/m*K)</t>
  </si>
  <si>
    <t xml:space="preserve">1.053</t>
  </si>
  <si>
    <t xml:space="preserve">Stiprinājuma lenta</t>
  </si>
  <si>
    <t xml:space="preserve">1.054</t>
  </si>
  <si>
    <t xml:space="preserve">Ventīļu, aizbīdņu uzstādīšana </t>
  </si>
  <si>
    <t xml:space="preserve">1.055</t>
  </si>
  <si>
    <t xml:space="preserve">Metinamais lodveida ventilis DN100</t>
  </si>
  <si>
    <t xml:space="preserve">1.056</t>
  </si>
  <si>
    <t xml:space="preserve">Metinamais lodveida ventilis DN25</t>
  </si>
  <si>
    <t xml:space="preserve">1.057</t>
  </si>
  <si>
    <t xml:space="preserve">Lodveida pretvārsts ar atloku DN100</t>
  </si>
  <si>
    <t xml:space="preserve">1.058</t>
  </si>
  <si>
    <t xml:space="preserve">Kanalizācijas  cauruļu ar veidgabaliem uzstādīšana</t>
  </si>
  <si>
    <t xml:space="preserve">1.059</t>
  </si>
  <si>
    <t xml:space="preserve">PP caurule OD 110</t>
  </si>
  <si>
    <t xml:space="preserve">1.060</t>
  </si>
  <si>
    <t xml:space="preserve">Pāreja PP OD110/ PP OD160</t>
  </si>
  <si>
    <t xml:space="preserve">1.061</t>
  </si>
  <si>
    <r>
      <rPr>
        <i val="true"/>
        <sz val="10"/>
        <rFont val="Arial"/>
        <family val="2"/>
        <charset val="186"/>
      </rPr>
      <t xml:space="preserve">PP līkums 90</t>
    </r>
    <r>
      <rPr>
        <i val="true"/>
        <vertAlign val="superscript"/>
        <sz val="10"/>
        <rFont val="Arial"/>
        <family val="2"/>
        <charset val="186"/>
      </rPr>
      <t xml:space="preserve">o</t>
    </r>
    <r>
      <rPr>
        <i val="true"/>
        <sz val="10"/>
        <rFont val="Arial"/>
        <family val="2"/>
        <charset val="186"/>
      </rPr>
      <t xml:space="preserve"> OD 110</t>
    </r>
  </si>
  <si>
    <t xml:space="preserve">1.062</t>
  </si>
  <si>
    <t xml:space="preserve">Aizsargčaula DN110 PP caurulei</t>
  </si>
  <si>
    <t xml:space="preserve">1.063</t>
  </si>
  <si>
    <t xml:space="preserve">Cauruļvadu Dn100 un PP OD110 savienojuma izveidošana</t>
  </si>
  <si>
    <t xml:space="preserve">1.064</t>
  </si>
  <si>
    <t xml:space="preserve">PP caurules OD 110  stāvvada piestiprināšana</t>
  </si>
  <si>
    <t xml:space="preserve">1.065</t>
  </si>
  <si>
    <t xml:space="preserve">Caurules kronšteins ar gumiju DN 100xM10</t>
  </si>
  <si>
    <t xml:space="preserve">1.066</t>
  </si>
  <si>
    <t xml:space="preserve">Plakandzelzs 25x5mm , 10m</t>
  </si>
  <si>
    <t xml:space="preserve">kg</t>
  </si>
  <si>
    <t xml:space="preserve">1.067</t>
  </si>
  <si>
    <t xml:space="preserve">Montāžas palīgmateriāli un stiprinājumi rezervuāra uzstādīšanai un apsaistei</t>
  </si>
  <si>
    <t xml:space="preserve">4. Hidrofora uzstādīšana atdzelžošanas ēkā</t>
  </si>
  <si>
    <t xml:space="preserve">1.068</t>
  </si>
  <si>
    <t xml:space="preserve">Hidrofora uzstādīšana </t>
  </si>
  <si>
    <t xml:space="preserve">1.069</t>
  </si>
  <si>
    <r>
      <rPr>
        <i val="true"/>
        <sz val="10"/>
        <rFont val="Arial"/>
        <family val="2"/>
        <charset val="186"/>
      </rPr>
      <t xml:space="preserve">Hidrofors DE800, 10bar/70</t>
    </r>
    <r>
      <rPr>
        <vertAlign val="superscript"/>
        <sz val="10"/>
        <rFont val="Arial"/>
        <family val="2"/>
        <charset val="186"/>
      </rPr>
      <t xml:space="preserve">o</t>
    </r>
    <r>
      <rPr>
        <sz val="10"/>
        <rFont val="Arial"/>
        <family val="2"/>
        <charset val="186"/>
      </rPr>
      <t xml:space="preserve">C, V=800l</t>
    </r>
  </si>
  <si>
    <t xml:space="preserve">1.070</t>
  </si>
  <si>
    <t xml:space="preserve">PP-R cauruļu ar diametru līdz 110 ar veidgabaliem uzstādīšana</t>
  </si>
  <si>
    <t xml:space="preserve">1.071</t>
  </si>
  <si>
    <t xml:space="preserve">PP-R  plastmasas caurule Dn40, PN10</t>
  </si>
  <si>
    <t xml:space="preserve">1.072</t>
  </si>
  <si>
    <r>
      <rPr>
        <i val="true"/>
        <sz val="10"/>
        <rFont val="Arial"/>
        <family val="2"/>
        <charset val="186"/>
      </rPr>
      <t xml:space="preserve">PP līkums 90</t>
    </r>
    <r>
      <rPr>
        <i val="true"/>
        <vertAlign val="superscript"/>
        <sz val="10"/>
        <rFont val="Arial"/>
        <family val="2"/>
        <charset val="186"/>
      </rPr>
      <t xml:space="preserve">o</t>
    </r>
    <r>
      <rPr>
        <sz val="10"/>
        <rFont val="Arial"/>
        <family val="2"/>
        <charset val="186"/>
      </rPr>
      <t xml:space="preserve"> Dn40</t>
    </r>
  </si>
  <si>
    <t xml:space="preserve">1.073</t>
  </si>
  <si>
    <t xml:space="preserve">PP  trejgabals Dn40</t>
  </si>
  <si>
    <t xml:space="preserve">1.074</t>
  </si>
  <si>
    <r>
      <rPr>
        <b val="true"/>
        <sz val="10"/>
        <rFont val="Arial"/>
        <family val="2"/>
        <charset val="186"/>
      </rPr>
      <t xml:space="preserve">Metināmu ventīļu  </t>
    </r>
    <r>
      <rPr>
        <b val="true"/>
        <sz val="10"/>
        <rFont val="Calibri"/>
        <family val="2"/>
        <charset val="186"/>
      </rPr>
      <t xml:space="preserve">Ø</t>
    </r>
    <r>
      <rPr>
        <b val="true"/>
        <sz val="10"/>
        <rFont val="Arial"/>
        <family val="2"/>
        <charset val="186"/>
      </rPr>
      <t xml:space="preserve">līdz 100 uzstādīšana </t>
    </r>
  </si>
  <si>
    <t xml:space="preserve">1.075</t>
  </si>
  <si>
    <t xml:space="preserve">Metinamais lodveida ventilis DN40</t>
  </si>
  <si>
    <t xml:space="preserve">1.076</t>
  </si>
  <si>
    <t xml:space="preserve">5. Frekvenču pārveidotāja uzstādīšana</t>
  </si>
  <si>
    <t xml:space="preserve">1.077</t>
  </si>
  <si>
    <t xml:space="preserve">Frevenču pārveidotāja, vadības bloka uzstādīšana pievienojot spiediena/līmeņa devējus un elektroapgādes kabeli</t>
  </si>
  <si>
    <t xml:space="preserve">1.078</t>
  </si>
  <si>
    <t xml:space="preserve">Frekvenču pārveidotājs  ar apsildāmu sadalni art.sūkņu (16kW, 40A, IP44) vadībai sk. paskaidrojuma rakstu 3.4 p.</t>
  </si>
  <si>
    <t xml:space="preserve">1.079</t>
  </si>
  <si>
    <t xml:space="preserve">Vadības bloks art.sukņu vadībai ar spiediena sensoru, ūdens līmeņa devējam, komplektā ar savienošiem kabeļiem (sk.pask.raksta 3.4 punkta)</t>
  </si>
  <si>
    <t xml:space="preserve">1.080</t>
  </si>
  <si>
    <t xml:space="preserve">6. Vispārceltnieciskie darbi pagrabā</t>
  </si>
  <si>
    <t xml:space="preserve">1.081</t>
  </si>
  <si>
    <t xml:space="preserve">Monolītā betona stabveida balsta izbūve , betons B20 apjoms &lt;0,5m3; uzstādot  un demontējot veidņus</t>
  </si>
  <si>
    <r>
      <rPr>
        <b val="true"/>
        <sz val="10"/>
        <rFont val="Arial"/>
        <family val="2"/>
        <charset val="186"/>
      </rPr>
      <t xml:space="preserve">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</si>
  <si>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1.082</t>
  </si>
  <si>
    <t xml:space="preserve">  Betons B 20</t>
  </si>
  <si>
    <r>
      <rPr>
        <sz val="10"/>
        <rFont val="Arial"/>
        <family val="0"/>
        <charset val="1"/>
      </rPr>
      <t xml:space="preserve">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</si>
  <si>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1.083</t>
  </si>
  <si>
    <t xml:space="preserve">Šķembu pamatkārtasierīkošana grīdai (150mm)</t>
  </si>
  <si>
    <r>
      <rPr>
        <b val="true"/>
        <sz val="10"/>
        <rFont val="Arial"/>
        <family val="2"/>
        <charset val="186"/>
      </rPr>
      <t xml:space="preserve">m</t>
    </r>
    <r>
      <rPr>
        <b val="true"/>
        <vertAlign val="superscript"/>
        <sz val="10"/>
        <rFont val="Arial"/>
        <family val="2"/>
        <charset val="186"/>
      </rPr>
      <t xml:space="preserve">2</t>
    </r>
  </si>
  <si>
    <t xml:space="preserve">1.084</t>
  </si>
  <si>
    <t xml:space="preserve">Šķembas fr. 0-45</t>
  </si>
  <si>
    <r>
      <rPr>
        <i val="true"/>
        <sz val="10"/>
        <rFont val="Arial"/>
        <family val="2"/>
        <charset val="186"/>
      </rPr>
      <t xml:space="preserve">m</t>
    </r>
    <r>
      <rPr>
        <i val="true"/>
        <vertAlign val="superscript"/>
        <sz val="10"/>
        <rFont val="Arial"/>
        <family val="2"/>
        <charset val="186"/>
      </rPr>
      <t xml:space="preserve">3</t>
    </r>
  </si>
  <si>
    <t xml:space="preserve">1.085</t>
  </si>
  <si>
    <t xml:space="preserve">Betona sagatavošanas kārtas ierīkošana grīdai (50mm)</t>
  </si>
  <si>
    <t xml:space="preserve">1.086</t>
  </si>
  <si>
    <t xml:space="preserve">Betons B7,5</t>
  </si>
  <si>
    <t xml:space="preserve">1.087</t>
  </si>
  <si>
    <t xml:space="preserve">Hidroizolācijas ierīkošana grīdai</t>
  </si>
  <si>
    <t xml:space="preserve">1.088</t>
  </si>
  <si>
    <t xml:space="preserve">Ruberoīds 2 kārtas</t>
  </si>
  <si>
    <t xml:space="preserve">1.089</t>
  </si>
  <si>
    <t xml:space="preserve">Bitumena mastika</t>
  </si>
  <si>
    <t xml:space="preserve">kg.</t>
  </si>
  <si>
    <t xml:space="preserve">1.090</t>
  </si>
  <si>
    <t xml:space="preserve">Grīdas konstrukcijas stiegrošana</t>
  </si>
  <si>
    <t xml:space="preserve">1.091</t>
  </si>
  <si>
    <t xml:space="preserve">Stiegru siets Ø8/Ø8 s150/150</t>
  </si>
  <si>
    <r>
      <rPr>
        <i val="true"/>
        <sz val="10"/>
        <rFont val="Arial"/>
        <family val="2"/>
        <charset val="186"/>
      </rPr>
      <t xml:space="preserve">m</t>
    </r>
    <r>
      <rPr>
        <i val="true"/>
        <vertAlign val="superscript"/>
        <sz val="10"/>
        <rFont val="Arial"/>
        <family val="2"/>
        <charset val="186"/>
      </rPr>
      <t xml:space="preserve">2</t>
    </r>
  </si>
  <si>
    <t xml:space="preserve">1.092</t>
  </si>
  <si>
    <t xml:space="preserve">Montāžas palīgmateriāli</t>
  </si>
  <si>
    <t xml:space="preserve">kompl</t>
  </si>
  <si>
    <t xml:space="preserve">1.093</t>
  </si>
  <si>
    <t xml:space="preserve">Grīdas betonēšana (50mm)</t>
  </si>
  <si>
    <t xml:space="preserve">1.094</t>
  </si>
  <si>
    <t xml:space="preserve">Betons B15</t>
  </si>
  <si>
    <t xml:space="preserve">1.095</t>
  </si>
  <si>
    <t xml:space="preserve">Sienu apmetums līdz 15mm biezumā  no cementa-kaļķa javas vai gatavā apmetuma mitrām telpām.</t>
  </si>
  <si>
    <r>
      <rPr>
        <b val="true"/>
        <sz val="10"/>
        <rFont val="Arial"/>
        <family val="2"/>
        <charset val="186"/>
      </rPr>
      <t xml:space="preserve">m</t>
    </r>
    <r>
      <rPr>
        <vertAlign val="superscript"/>
        <sz val="10"/>
        <rFont val="Arial"/>
        <family val="2"/>
        <charset val="186"/>
      </rPr>
      <t xml:space="preserve">2</t>
    </r>
  </si>
  <si>
    <t xml:space="preserve">1.096</t>
  </si>
  <si>
    <t xml:space="preserve">Apmetuma masa mitrām telpām</t>
  </si>
  <si>
    <t xml:space="preserve">1.097</t>
  </si>
  <si>
    <t xml:space="preserve">Pārseguma stiegrojuma apstrāde ar pretkorozijas aizsardzību</t>
  </si>
  <si>
    <t xml:space="preserve">1.098</t>
  </si>
  <si>
    <t xml:space="preserve">Knauf TS 100 vai analogs sausais maisījums </t>
  </si>
  <si>
    <t xml:space="preserve">1.099</t>
  </si>
  <si>
    <t xml:space="preserve">Griestu apmetums 5mm biezumā  no kaļķa-cementa javas vai gatavā apmetuma maisījuma </t>
  </si>
  <si>
    <t xml:space="preserve">1.100</t>
  </si>
  <si>
    <t xml:space="preserve">Cementa-kaļķa java vai apmetuma maisījums mitrām telpām</t>
  </si>
  <si>
    <t xml:space="preserve">1.101</t>
  </si>
  <si>
    <t xml:space="preserve">Metāla kapņu attīrīšana no rūsas, gruntēšana un krāsošana</t>
  </si>
  <si>
    <t xml:space="preserve">1.102</t>
  </si>
  <si>
    <t xml:space="preserve">  Pretkorozijas grunts/krāsa Hammerit vai analogs 0,75L</t>
  </si>
  <si>
    <t xml:space="preserve">gb.</t>
  </si>
  <si>
    <t xml:space="preserve">7. Slietņu trepes</t>
  </si>
  <si>
    <t xml:space="preserve">1.103</t>
  </si>
  <si>
    <t xml:space="preserve">Koka konstrukcijas pstrāde ar antipirēniem</t>
  </si>
  <si>
    <t xml:space="preserve">1.104</t>
  </si>
  <si>
    <t xml:space="preserve">Koksnes pretuguns aizsargsastāvs FAP vai analogs</t>
  </si>
  <si>
    <t xml:space="preserve">1.105</t>
  </si>
  <si>
    <t xml:space="preserve">Koka slietņu trepes  ierīkošana no gataviem elementiem (kāpņu maršs 700x3000)</t>
  </si>
  <si>
    <t xml:space="preserve">1.106</t>
  </si>
  <si>
    <t xml:space="preserve">Antiseptizētas kāpņu brusas 200x70mm</t>
  </si>
  <si>
    <t xml:space="preserve">1.107</t>
  </si>
  <si>
    <t xml:space="preserve">Antiseptizētais kāplis 250x50mm</t>
  </si>
  <si>
    <t xml:space="preserve">1.108</t>
  </si>
  <si>
    <t xml:space="preserve">1.109</t>
  </si>
  <si>
    <t xml:space="preserve">Margas uzstādīšana trepēm</t>
  </si>
  <si>
    <t xml:space="preserve">1.110</t>
  </si>
  <si>
    <t xml:space="preserve">Antiseptizētas margas trepēm 50x50mm</t>
  </si>
  <si>
    <t xml:space="preserve">1.111</t>
  </si>
  <si>
    <t xml:space="preserve">Būvkalumi, skrūves</t>
  </si>
  <si>
    <t xml:space="preserve">1.112</t>
  </si>
  <si>
    <t xml:space="preserve">Margas uzstādīšana pārseguma laukumiem</t>
  </si>
  <si>
    <t xml:space="preserve">1.113</t>
  </si>
  <si>
    <t xml:space="preserve">Antiseptizētas margas 50x50mm</t>
  </si>
  <si>
    <t xml:space="preserve">1.114</t>
  </si>
  <si>
    <t xml:space="preserve">1.115</t>
  </si>
  <si>
    <t xml:space="preserve">Margu konstrukcijas apstrāde ar antipirēniem</t>
  </si>
  <si>
    <t xml:space="preserve">1.116</t>
  </si>
  <si>
    <t xml:space="preserve">8. Monolītā dzelzsbetona pārseguma izbūve uz augst. Atz. 16,90</t>
  </si>
  <si>
    <t xml:space="preserve">1.117</t>
  </si>
  <si>
    <t xml:space="preserve">Monolīto dzelzbetona pārseguma plātņu izbūve uzstādot-demontējot veidņus, iestrādājot betonu to padodot ar sūkni, metāla stiegrojuma iestrāde</t>
  </si>
  <si>
    <t xml:space="preserve">1.118</t>
  </si>
  <si>
    <t xml:space="preserve">Materiāli veidņiem (saplāksnis, zāģmateriāli, balsti u.c)</t>
  </si>
  <si>
    <t xml:space="preserve">1.119</t>
  </si>
  <si>
    <t xml:space="preserve">Betons B25</t>
  </si>
  <si>
    <t xml:space="preserve">1.120</t>
  </si>
  <si>
    <t xml:space="preserve">1.121</t>
  </si>
  <si>
    <r>
      <rPr>
        <b val="true"/>
        <sz val="10"/>
        <rFont val="Arial"/>
        <family val="2"/>
        <charset val="186"/>
      </rPr>
      <t xml:space="preserve">Tērauda armatūras stiegru </t>
    </r>
    <r>
      <rPr>
        <b val="true"/>
        <sz val="10"/>
        <rFont val="Calibri"/>
        <family val="2"/>
        <charset val="186"/>
      </rPr>
      <t xml:space="preserve">Ø</t>
    </r>
    <r>
      <rPr>
        <b val="true"/>
        <sz val="10"/>
        <rFont val="Arial"/>
        <family val="2"/>
        <charset val="186"/>
      </rPr>
      <t xml:space="preserve">līdz16mm sagatavošana un montāža</t>
    </r>
  </si>
  <si>
    <t xml:space="preserve">1.122</t>
  </si>
  <si>
    <t xml:space="preserve">Armatūra Ø12 A III (136m)</t>
  </si>
  <si>
    <t xml:space="preserve">1.123</t>
  </si>
  <si>
    <t xml:space="preserve">Armatūra Ø14 A III (136m)</t>
  </si>
  <si>
    <t xml:space="preserve">1.124</t>
  </si>
  <si>
    <t xml:space="preserve">Nerūsējošo tērauda īscauruļu ar atlokiem montāža dz. pārseguma platnē</t>
  </si>
  <si>
    <t xml:space="preserve">1.125</t>
  </si>
  <si>
    <t xml:space="preserve">1.126</t>
  </si>
  <si>
    <t xml:space="preserve">Gludais atloks tērauda caurulēm  DN 100</t>
  </si>
  <si>
    <t xml:space="preserve">1.127</t>
  </si>
  <si>
    <t xml:space="preserve">Atloks tērauda caurulēm  DN 100</t>
  </si>
  <si>
    <t xml:space="preserve">1.128</t>
  </si>
  <si>
    <t xml:space="preserve">Noslēgatloks DN100</t>
  </si>
  <si>
    <t xml:space="preserve">1.129</t>
  </si>
  <si>
    <t xml:space="preserve">Kondensata savakšanas sistēmas  izbūve</t>
  </si>
  <si>
    <t xml:space="preserve">1.130</t>
  </si>
  <si>
    <t xml:space="preserve">Pašizlidzinošās betona grīdas maisījums, 5-30mm</t>
  </si>
  <si>
    <t xml:space="preserve">1.131</t>
  </si>
  <si>
    <t xml:space="preserve">Bez šuvju hidroizolācija materiāls 2 kārtas</t>
  </si>
  <si>
    <t xml:space="preserve">1.132</t>
  </si>
  <si>
    <t xml:space="preserve">1.133</t>
  </si>
  <si>
    <t xml:space="preserve">Atloks tērauda caurulēm  DN 25</t>
  </si>
  <si>
    <t xml:space="preserve">9. Koka uz metāla sijām kāpņu laukumu izbūve</t>
  </si>
  <si>
    <t xml:space="preserve">1.134</t>
  </si>
  <si>
    <t xml:space="preserve">Metāla siju gruntēšana un krāsošana ar  krāsu metāla virsmām vienā kārtā</t>
  </si>
  <si>
    <t xml:space="preserve">1.135</t>
  </si>
  <si>
    <t xml:space="preserve">  Krāsa Vivacolor Universal vai analoga</t>
  </si>
  <si>
    <t xml:space="preserve">1.136</t>
  </si>
  <si>
    <t xml:space="preserve">Grunts krāsa metālam</t>
  </si>
  <si>
    <t xml:space="preserve">1.137</t>
  </si>
  <si>
    <t xml:space="preserve">Metāla siju  līdz 20kg uzstādīšana, izveidojot nišas mūra sienā, pebetonējumi b=100mm, javas izlīdzinošā slāņa izveide un rievu aizpildīšana ar cementa javu  ap sijām</t>
  </si>
  <si>
    <t xml:space="preserve">1.138</t>
  </si>
  <si>
    <t xml:space="preserve">Taisnstūrveida caurules 120x60x6</t>
  </si>
  <si>
    <t xml:space="preserve">1.139</t>
  </si>
  <si>
    <t xml:space="preserve">  Propāns</t>
  </si>
  <si>
    <t xml:space="preserve">bal</t>
  </si>
  <si>
    <t xml:space="preserve">1.140</t>
  </si>
  <si>
    <t xml:space="preserve">  Betons B20</t>
  </si>
  <si>
    <t xml:space="preserve">1.141</t>
  </si>
  <si>
    <t xml:space="preserve">Java B-12.5</t>
  </si>
  <si>
    <t xml:space="preserve">1.142</t>
  </si>
  <si>
    <t xml:space="preserve">Koka grīdas ierīkošana no apzāģētiem dēļiem</t>
  </si>
  <si>
    <t xml:space="preserve">1.143</t>
  </si>
  <si>
    <t xml:space="preserve">Apzāģēti antiseptēti dēļi grīdai b=40mm</t>
  </si>
  <si>
    <t xml:space="preserve">1.144</t>
  </si>
  <si>
    <t xml:space="preserve">Montāžas palīgmateriāli dēļu stiprināšanai (papildus latas, skrūves, bulskrūves u.c.)</t>
  </si>
  <si>
    <t xml:space="preserve">1.145</t>
  </si>
  <si>
    <t xml:space="preserve">Koka dēļu klāja virsmu apstrāde ar antipirēniem</t>
  </si>
  <si>
    <r>
      <rPr>
        <b val="true"/>
        <sz val="10"/>
        <rFont val="Arial"/>
        <family val="2"/>
        <charset val="204"/>
      </rPr>
      <t xml:space="preserve">m</t>
    </r>
    <r>
      <rPr>
        <b val="true"/>
        <vertAlign val="superscript"/>
        <sz val="10"/>
        <rFont val="Arial"/>
        <family val="2"/>
        <charset val="204"/>
      </rPr>
      <t xml:space="preserve">2</t>
    </r>
  </si>
  <si>
    <t xml:space="preserve">1.146</t>
  </si>
  <si>
    <t xml:space="preserve">10. Jumta izbūve</t>
  </si>
  <si>
    <t xml:space="preserve">1.147</t>
  </si>
  <si>
    <t xml:space="preserve">Nesošo koka konstrukciju  uzstādīšana</t>
  </si>
  <si>
    <r>
      <rPr>
        <b val="true"/>
        <sz val="10"/>
        <rFont val="Arial"/>
        <family val="2"/>
        <charset val="186"/>
      </rPr>
      <t xml:space="preserve">m</t>
    </r>
    <r>
      <rPr>
        <b val="true"/>
        <vertAlign val="superscript"/>
        <sz val="10"/>
        <rFont val="Arial"/>
        <family val="2"/>
        <charset val="186"/>
      </rPr>
      <t xml:space="preserve">3</t>
    </r>
  </si>
  <si>
    <t xml:space="preserve">1.148</t>
  </si>
  <si>
    <t xml:space="preserve">Antiseptizēti zāģmateriāli</t>
  </si>
  <si>
    <t xml:space="preserve">1.149</t>
  </si>
  <si>
    <t xml:space="preserve">Ruberoīds</t>
  </si>
  <si>
    <t xml:space="preserve">1.150</t>
  </si>
  <si>
    <t xml:space="preserve">Plakandzelzs 25x25, l=1000, 12gb.</t>
  </si>
  <si>
    <t xml:space="preserve">1.151</t>
  </si>
  <si>
    <t xml:space="preserve">Montāžas palīgmateriāli( būvkalumi, skruves, naglas)</t>
  </si>
  <si>
    <t xml:space="preserve">1.152</t>
  </si>
  <si>
    <t xml:space="preserve">Latojuma ierīkošana jumta segumam</t>
  </si>
  <si>
    <t xml:space="preserve">1.153</t>
  </si>
  <si>
    <t xml:space="preserve">Antiseptizētas latas 32x100mm ar soli 450</t>
  </si>
  <si>
    <t xml:space="preserve">1.154</t>
  </si>
  <si>
    <t xml:space="preserve">Montāžas palīgmateriāli (skruves, naglas)</t>
  </si>
  <si>
    <t xml:space="preserve">1.155</t>
  </si>
  <si>
    <t xml:space="preserve">Pretkondensāta plēves ierīkošana</t>
  </si>
  <si>
    <t xml:space="preserve">1.156</t>
  </si>
  <si>
    <t xml:space="preserve">Pretkondensāta plēve</t>
  </si>
  <si>
    <t xml:space="preserve">1.157</t>
  </si>
  <si>
    <t xml:space="preserve">Jumta iesegšana no cinkotā skārda 0,55mm, vidēji sarežģits </t>
  </si>
  <si>
    <t xml:space="preserve">1.158</t>
  </si>
  <si>
    <t xml:space="preserve">Cinkotais skārds 0,5-0,55mm</t>
  </si>
  <si>
    <t xml:space="preserve">1.159</t>
  </si>
  <si>
    <t xml:space="preserve">Montāžas palīgmateriāli 15 m2 cinkota skārda jumta seguma izbūvei</t>
  </si>
  <si>
    <t xml:space="preserve">1.160</t>
  </si>
  <si>
    <t xml:space="preserve">Jumta lūkas izbūve cinkota skārda jumta seguma konstrukcijā</t>
  </si>
  <si>
    <t xml:space="preserve">1.161</t>
  </si>
  <si>
    <t xml:space="preserve">Jumta lūka 600x600</t>
  </si>
  <si>
    <t xml:space="preserve">1.162</t>
  </si>
  <si>
    <t xml:space="preserve">Palīgmateriāli pieslēgumu izveidošanai</t>
  </si>
  <si>
    <t xml:space="preserve">1.163</t>
  </si>
  <si>
    <t xml:space="preserve">Vēdināsānas caurules ierīkošana šķērsojot nesiltinātu savietotā jumta konstrukciju caurule &lt;200mm, garums līdz1,5m</t>
  </si>
  <si>
    <t xml:space="preserve">1.164</t>
  </si>
  <si>
    <t xml:space="preserve">Cinkota tērauda gaisa vads Ø100 ar pretinsektu sietu, stiprinājuma aploci, uzjumteni kpējais garums &lt;1,5m</t>
  </si>
  <si>
    <t xml:space="preserve">1.165</t>
  </si>
  <si>
    <r>
      <rPr>
        <i val="true"/>
        <sz val="10"/>
        <rFont val="Arial"/>
        <family val="2"/>
        <charset val="186"/>
      </rPr>
      <t xml:space="preserve">Ruļļveida kausējams jumta seguma virskārta elast.līdz -20</t>
    </r>
    <r>
      <rPr>
        <sz val="10"/>
        <rFont val="Calibri"/>
        <family val="2"/>
        <charset val="186"/>
      </rPr>
      <t xml:space="preserve">˚</t>
    </r>
    <r>
      <rPr>
        <i val="true"/>
        <sz val="10"/>
        <rFont val="Arial"/>
        <family val="2"/>
        <charset val="186"/>
      </rPr>
      <t xml:space="preserve">C</t>
    </r>
  </si>
  <si>
    <r>
      <rPr>
        <sz val="10"/>
        <rFont val="Arial"/>
        <family val="2"/>
        <charset val="1"/>
      </rPr>
      <t xml:space="preserve">m</t>
    </r>
    <r>
      <rPr>
        <vertAlign val="superscript"/>
        <sz val="10"/>
        <rFont val="Arial"/>
        <family val="2"/>
        <charset val="1"/>
      </rPr>
      <t xml:space="preserve">2</t>
    </r>
  </si>
  <si>
    <t xml:space="preserve">1.166</t>
  </si>
  <si>
    <t xml:space="preserve">Bituma mastika Izoflex vai analogs</t>
  </si>
  <si>
    <t xml:space="preserve">1.167</t>
  </si>
  <si>
    <t xml:space="preserve">Retināta dēļu pašuvums</t>
  </si>
  <si>
    <t xml:space="preserve">1.168</t>
  </si>
  <si>
    <t xml:space="preserve">Antiseptizēti apzēģēti dēļi 25mm</t>
  </si>
  <si>
    <t xml:space="preserve">1.169</t>
  </si>
  <si>
    <t xml:space="preserve">Siltumizolācijas ieklāšana savietotā jumta konstrukcijā</t>
  </si>
  <si>
    <r>
      <rPr>
        <b val="true"/>
        <sz val="10"/>
        <rFont val="Arial"/>
        <family val="2"/>
        <charset val="186"/>
      </rPr>
      <t xml:space="preserve">m</t>
    </r>
    <r>
      <rPr>
        <vertAlign val="superscript"/>
        <sz val="10"/>
        <rFont val="Arial"/>
        <family val="2"/>
        <charset val="1"/>
      </rPr>
      <t xml:space="preserve">2</t>
    </r>
  </si>
  <si>
    <t xml:space="preserve">1.170</t>
  </si>
  <si>
    <t xml:space="preserve">Akmens vate Paroc WAS 25 b=30mm</t>
  </si>
  <si>
    <t xml:space="preserve">1.171</t>
  </si>
  <si>
    <t xml:space="preserve">Akmens vate Paroc UNS 37 b=100mm</t>
  </si>
  <si>
    <t xml:space="preserve">1.172</t>
  </si>
  <si>
    <t xml:space="preserve">Tvaika izolācijas ieklāšana</t>
  </si>
  <si>
    <t xml:space="preserve">1.173</t>
  </si>
  <si>
    <t xml:space="preserve">Tvaika izolācija</t>
  </si>
  <si>
    <t xml:space="preserve">1.174</t>
  </si>
  <si>
    <t xml:space="preserve">Jumta pārkares apšūšana ar apdares dēļiem</t>
  </si>
  <si>
    <t xml:space="preserve">1.175</t>
  </si>
  <si>
    <t xml:space="preserve"> Krāsots dēlis jumta malām 25x120</t>
  </si>
  <si>
    <t xml:space="preserve">1.176</t>
  </si>
  <si>
    <t xml:space="preserve">Montāžas palīgmateriāli 3m2 pašuvuma izbūvei</t>
  </si>
  <si>
    <t xml:space="preserve">11. Logu, durvju montāžas darbi</t>
  </si>
  <si>
    <t xml:space="preserve">1.177</t>
  </si>
  <si>
    <t xml:space="preserve">Logu bloku komplektā ar palodzēm un uzstādīšana ieskaitot iekšējo un ārējo ailu sānmalu apdari</t>
  </si>
  <si>
    <t xml:space="preserve">1.178</t>
  </si>
  <si>
    <t xml:space="preserve">Logs L-1</t>
  </si>
  <si>
    <t xml:space="preserve">1.179</t>
  </si>
  <si>
    <t xml:space="preserve">Logs L-2</t>
  </si>
  <si>
    <t xml:space="preserve">1.180</t>
  </si>
  <si>
    <t xml:space="preserve">Palodze (ārējā) skārda </t>
  </si>
  <si>
    <t xml:space="preserve">1.181</t>
  </si>
  <si>
    <t xml:space="preserve">Montāžs palīgmateriāli (skrūves, blīvēšanas, apdares materiāli, apdares līstes u.c.)</t>
  </si>
  <si>
    <t xml:space="preserve">1.182</t>
  </si>
  <si>
    <t xml:space="preserve">Durvju bloku montāža komplektā ar visiem montāžas palīgmateriāliem, ieskaitot durvju ailu sānmalu apdare</t>
  </si>
  <si>
    <t xml:space="preserve">1.183</t>
  </si>
  <si>
    <t xml:space="preserve">Durvis D-1</t>
  </si>
  <si>
    <t xml:space="preserve">1.184</t>
  </si>
  <si>
    <t xml:space="preserve">12. Labiekārtošanas darbi</t>
  </si>
  <si>
    <t xml:space="preserve">1.185</t>
  </si>
  <si>
    <t xml:space="preserve">Betona fasādes apmales izbūve 600mm, izņemt grunti, iebūvēt škembu pamatojumu 100mm, izveidot betona apmali vid. 100mm platums 600</t>
  </si>
  <si>
    <t xml:space="preserve">1.186</t>
  </si>
  <si>
    <t xml:space="preserve">1.187</t>
  </si>
  <si>
    <t xml:space="preserve">Betons B15, F50, W-netiek normēts</t>
  </si>
  <si>
    <t xml:space="preserve">1.188</t>
  </si>
  <si>
    <t xml:space="preserve">Kompensacijas šuve 2.kārtas ruberoīda</t>
  </si>
  <si>
    <t xml:space="preserve">1.189</t>
  </si>
  <si>
    <t xml:space="preserve">1.190</t>
  </si>
  <si>
    <t xml:space="preserve">Būvgružu novākšana, būvlaukuma sakārtošana būvniecības gaitā un pirms objekta nodošanas</t>
  </si>
  <si>
    <t xml:space="preserve">ha</t>
  </si>
  <si>
    <t xml:space="preserve">1.191</t>
  </si>
  <si>
    <t xml:space="preserve">Augu zemes noņemšana h-15cm</t>
  </si>
  <si>
    <t xml:space="preserve">1.192</t>
  </si>
  <si>
    <t xml:space="preserve">Augu zemes iestrāde, h=0,15, izmantojot zemi no atbērtnes+ 10% pievesta (sabojātais labiekārtojums būvniecības gaitā)</t>
  </si>
  <si>
    <t xml:space="preserve">1.193</t>
  </si>
  <si>
    <t xml:space="preserve">Zālāja sēklas</t>
  </si>
  <si>
    <t xml:space="preserve">1.194</t>
  </si>
  <si>
    <t xml:space="preserve">Augu zeme</t>
  </si>
  <si>
    <t xml:space="preserve">13. Iekšējā elektroapgāde</t>
  </si>
  <si>
    <t xml:space="preserve">1.195</t>
  </si>
  <si>
    <t xml:space="preserve">Grupu sadalnes 800x500 V/A montāža ar N un PE klemmēm</t>
  </si>
  <si>
    <t xml:space="preserve">1.196</t>
  </si>
  <si>
    <t xml:space="preserve">Sadales korpus ar N un PE klemmi, S1virs apmetuma, metāla, KV-26-08-05  800X500X260</t>
  </si>
  <si>
    <t xml:space="preserve">gab</t>
  </si>
  <si>
    <t xml:space="preserve">1.197</t>
  </si>
  <si>
    <t xml:space="preserve">Slēdžu, automātu kopņu un kabeļu montāža sadalnē</t>
  </si>
  <si>
    <t xml:space="preserve">1.198</t>
  </si>
  <si>
    <t xml:space="preserve">Ievada slēdzis, 3/63A</t>
  </si>
  <si>
    <t xml:space="preserve">1.199</t>
  </si>
  <si>
    <t xml:space="preserve">Grupu automāts B10</t>
  </si>
  <si>
    <t xml:space="preserve">1.200</t>
  </si>
  <si>
    <t xml:space="preserve">3C16</t>
  </si>
  <si>
    <t xml:space="preserve">1.201</t>
  </si>
  <si>
    <t xml:space="preserve">3C25</t>
  </si>
  <si>
    <t xml:space="preserve">1.202</t>
  </si>
  <si>
    <t xml:space="preserve">3C40</t>
  </si>
  <si>
    <t xml:space="preserve">1.203</t>
  </si>
  <si>
    <t xml:space="preserve">Diferenciālā strāvas aizsardzība, 1N/16/0,03</t>
  </si>
  <si>
    <t xml:space="preserve">1.204</t>
  </si>
  <si>
    <t xml:space="preserve">Automātu savienojošā kopne, 1m. 400V 100A</t>
  </si>
  <si>
    <t xml:space="preserve">1.205</t>
  </si>
  <si>
    <t xml:space="preserve">Kopnes galu nosegvāki</t>
  </si>
  <si>
    <t xml:space="preserve">1.206</t>
  </si>
  <si>
    <t xml:space="preserve">Slēdžu, rozešu, gaismas ķermeņu, nozarkārbu un iekārtu līdz 5kw iebūve un pieslēgšana ieskaitot kabeļu galu apdari</t>
  </si>
  <si>
    <t xml:space="preserve">1.207</t>
  </si>
  <si>
    <t xml:space="preserve">El.rozete bloks virsapm., IP 44 , I nom = 16 A , U = 230/400 V</t>
  </si>
  <si>
    <t xml:space="preserve">1.208</t>
  </si>
  <si>
    <t xml:space="preserve">El. sildītājs ar vadību 3 kW 230V</t>
  </si>
  <si>
    <t xml:space="preserve">1.209</t>
  </si>
  <si>
    <t xml:space="preserve">El.slēdzis pārsl virsapm. IP 44 , I nom = 10 A , U = 230 V</t>
  </si>
  <si>
    <t xml:space="preserve">1.210</t>
  </si>
  <si>
    <t xml:space="preserve">Nozarkārbas, HP 70 IP54</t>
  </si>
  <si>
    <t xml:space="preserve">1.211</t>
  </si>
  <si>
    <t xml:space="preserve">Gaismeklis plafons Lena ar spuldzi, pie griestiem, sienas., 100 W 230V IP65</t>
  </si>
  <si>
    <t xml:space="preserve">1.212</t>
  </si>
  <si>
    <t xml:space="preserve">Kabeļ dzīslu savienotāji, TORIX6</t>
  </si>
  <si>
    <t xml:space="preserve">1.213</t>
  </si>
  <si>
    <t xml:space="preserve">Vara kabeļu līdz 5x6mm2 ieskaitot izbūve stiprinot pie sienas, iebūvējot konstrukcijās tos ievelkot aizsargčaulā </t>
  </si>
  <si>
    <t xml:space="preserve">1.214</t>
  </si>
  <si>
    <t xml:space="preserve"> Kabelis - NYY 5 * 2,5 mm2</t>
  </si>
  <si>
    <t xml:space="preserve">1.215</t>
  </si>
  <si>
    <r>
      <rPr>
        <sz val="10"/>
        <rFont val="Arial"/>
        <family val="2"/>
        <charset val="186"/>
      </rPr>
      <t xml:space="preserve">NYY  3 * 2,5 mm</t>
    </r>
    <r>
      <rPr>
        <vertAlign val="superscript"/>
        <sz val="8"/>
        <rFont val="LT Arial"/>
        <family val="0"/>
        <charset val="186"/>
      </rPr>
      <t xml:space="preserve">2</t>
    </r>
  </si>
  <si>
    <t xml:space="preserve">1.216</t>
  </si>
  <si>
    <r>
      <rPr>
        <sz val="10"/>
        <rFont val="Arial"/>
        <family val="2"/>
        <charset val="186"/>
      </rPr>
      <t xml:space="preserve">NYY  3 * 1,5 mm</t>
    </r>
    <r>
      <rPr>
        <vertAlign val="superscript"/>
        <sz val="8"/>
        <rFont val="LT Arial"/>
        <family val="0"/>
        <charset val="186"/>
      </rPr>
      <t xml:space="preserve">2</t>
    </r>
  </si>
  <si>
    <t xml:space="preserve">1.217</t>
  </si>
  <si>
    <r>
      <rPr>
        <sz val="10"/>
        <rFont val="Arial"/>
        <family val="2"/>
        <charset val="186"/>
      </rPr>
      <t xml:space="preserve">NYY  5 * 6 mm</t>
    </r>
    <r>
      <rPr>
        <vertAlign val="superscript"/>
        <sz val="8"/>
        <rFont val="LT Arial"/>
        <family val="0"/>
        <charset val="186"/>
      </rPr>
      <t xml:space="preserve">2</t>
    </r>
  </si>
  <si>
    <t xml:space="preserve">1.218</t>
  </si>
  <si>
    <r>
      <rPr>
        <sz val="10"/>
        <rFont val="Arial"/>
        <family val="2"/>
        <charset val="186"/>
      </rPr>
      <t xml:space="preserve">NYY  5 * 1,5 mm</t>
    </r>
    <r>
      <rPr>
        <vertAlign val="superscript"/>
        <sz val="8"/>
        <rFont val="LT Arial"/>
        <family val="0"/>
        <charset val="186"/>
      </rPr>
      <t xml:space="preserve">2</t>
    </r>
  </si>
  <si>
    <t xml:space="preserve">1.219</t>
  </si>
  <si>
    <t xml:space="preserve">Vara kabeļu no 5x10mm2 līdz 4x16mm2 ieskaitot izbūve stiprinot pie sienas, iebūvējot konstrukcijās tos ievelkot aizsargčaulā vai uz kabeļplauktiem</t>
  </si>
  <si>
    <t xml:space="preserve">1.220</t>
  </si>
  <si>
    <r>
      <rPr>
        <sz val="10"/>
        <rFont val="Arial"/>
        <family val="2"/>
        <charset val="186"/>
      </rPr>
      <t xml:space="preserve">NYY  5 * 16 mm</t>
    </r>
    <r>
      <rPr>
        <vertAlign val="superscript"/>
        <sz val="8"/>
        <rFont val="LT Arial"/>
        <family val="0"/>
        <charset val="186"/>
      </rPr>
      <t xml:space="preserve">2</t>
    </r>
  </si>
  <si>
    <t xml:space="preserve">1.221</t>
  </si>
  <si>
    <r>
      <rPr>
        <b val="true"/>
        <sz val="10"/>
        <rFont val="Arial"/>
        <family val="2"/>
        <charset val="186"/>
      </rPr>
      <t xml:space="preserve">Lokano kabeļu aizsargcauruļu izbūve </t>
    </r>
    <r>
      <rPr>
        <b val="true"/>
        <sz val="10"/>
        <rFont val="Calibri"/>
        <family val="2"/>
        <charset val="186"/>
      </rPr>
      <t xml:space="preserve">Ø </t>
    </r>
    <r>
      <rPr>
        <b val="true"/>
        <sz val="10"/>
        <rFont val="Arial"/>
        <family val="2"/>
        <charset val="186"/>
      </rPr>
      <t xml:space="preserve">līdz 30mm, tos nostiprinot pie sienas vai pārseguma</t>
    </r>
  </si>
  <si>
    <t xml:space="preserve">1.222</t>
  </si>
  <si>
    <t xml:space="preserve">Kabeļ aizsarg caurule, TXM-M20</t>
  </si>
  <si>
    <t xml:space="preserve">1.223</t>
  </si>
  <si>
    <t xml:space="preserve">TXM-M32</t>
  </si>
  <si>
    <t xml:space="preserve">1.224</t>
  </si>
  <si>
    <t xml:space="preserve">PVC Ø līdz 30mm aizsargcauruļu ar veidgabaliem uzstādīšana, tās stiprinot pie konstrukcijām</t>
  </si>
  <si>
    <t xml:space="preserve">1.225</t>
  </si>
  <si>
    <t xml:space="preserve">Kabeļ aizsarg caurule, PVC20  L=3m</t>
  </si>
  <si>
    <t xml:space="preserve">1.226</t>
  </si>
  <si>
    <t xml:space="preserve">Kabeļ aizsarg caurules stiprinājumi, PVC20  </t>
  </si>
  <si>
    <t xml:space="preserve">1.227</t>
  </si>
  <si>
    <t xml:space="preserve">Kabeļ aizsarg caurules 90grādu leņķi PVC20</t>
  </si>
  <si>
    <t xml:space="preserve">1.228</t>
  </si>
  <si>
    <t xml:space="preserve">Tranšejas rakšana mehanizēti un ar rokām līdz 0,7m dziļu līdz 0,5m platu</t>
  </si>
  <si>
    <t xml:space="preserve">1.229</t>
  </si>
  <si>
    <t xml:space="preserve">Tranšejas dziļums līdz 0,7m aizbēršana un  blietēšana ar kājblieti</t>
  </si>
  <si>
    <t xml:space="preserve">1.230</t>
  </si>
  <si>
    <t xml:space="preserve">Zemējuma pazemes kontūra izbūve iedzenot elektrodus gruntī un savienojot ar tērauda 10mm stiepli, savienojumus notin ar pretkorozijas lentu</t>
  </si>
  <si>
    <t xml:space="preserve">1.231</t>
  </si>
  <si>
    <t xml:space="preserve">Zemējuma stieņi, 219/20 OMEX 20x1500mm</t>
  </si>
  <si>
    <t xml:space="preserve">1.232</t>
  </si>
  <si>
    <t xml:space="preserve">Zemējuma apaļdzelzis, RD10 FT</t>
  </si>
  <si>
    <t xml:space="preserve">1.233</t>
  </si>
  <si>
    <t xml:space="preserve">Savienotāj klemme 2760/20 8-10/FL40 FT</t>
  </si>
  <si>
    <t xml:space="preserve">1.234</t>
  </si>
  <si>
    <t xml:space="preserve">Uztvērēj stieples savienojumi 249/ST RD8-10</t>
  </si>
  <si>
    <t xml:space="preserve">1.235</t>
  </si>
  <si>
    <t xml:space="preserve">Stieņa spice TE 20</t>
  </si>
  <si>
    <t xml:space="preserve">1.236</t>
  </si>
  <si>
    <t xml:space="preserve">Savienotāj klemme 237/N RD8-10</t>
  </si>
  <si>
    <t xml:space="preserve">1.237</t>
  </si>
  <si>
    <t xml:space="preserve">Pretkorozijas lenta</t>
  </si>
  <si>
    <t xml:space="preserve">1.238</t>
  </si>
  <si>
    <t xml:space="preserve">Alumīnija zibensnovedēja stieples izbūve  pa ēkas fasādi stiprinot uz distanceriem</t>
  </si>
  <si>
    <t xml:space="preserve">1.239</t>
  </si>
  <si>
    <t xml:space="preserve">Zibens uztvērēj stieple RD8/ALU</t>
  </si>
  <si>
    <t xml:space="preserve">1.240</t>
  </si>
  <si>
    <t xml:space="preserve">Zibens uztvērējs 101/F-1500</t>
  </si>
  <si>
    <t xml:space="preserve">1.241</t>
  </si>
  <si>
    <t xml:space="preserve">Distanceri stieples stiprināšanai pa metāla jumtu 133/PVC 8-10 un fasādei</t>
  </si>
  <si>
    <t xml:space="preserve">1.242</t>
  </si>
  <si>
    <t xml:space="preserve">Kopā:</t>
  </si>
  <si>
    <t xml:space="preserve">Materiālu apmaiņas un būvgružu transporta izdevumi</t>
  </si>
  <si>
    <t xml:space="preserve">Materiālu specifikāciju precizēt pirms montāžas darbu uzsākšanas.</t>
  </si>
  <si>
    <t xml:space="preserve">Pārbaudīja: </t>
  </si>
  <si>
    <t xml:space="preserve">Dainis Lamberts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</si>
</sst>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_-;\-* #,##0.00_-;_-* \-??_-;_-@_-"/>
    <numFmt numFmtId="166" formatCode="0%"/>
    <numFmt numFmtId="167" formatCode="0.00"/>
    <numFmt numFmtId="168" formatCode="#,##0.00"/>
    <numFmt numFmtId="169" formatCode="YYYY/MM/DD"/>
    <numFmt numFmtId="170" formatCode="@"/>
    <numFmt numFmtId="171" formatCode="0.0"/>
    <numFmt numFmtId="172" formatCode="0.000"/>
    <numFmt numFmtId="173" formatCode="0"/>
    <numFmt numFmtId="174" formatCode="_-* #,##0_-;\-* #,##0_-;_-* \-??_-;_-@_-"/>
    <numFmt numFmtId="175" formatCode="_(* #,##0.00_);_(* \(#,##0.00\);_(* \-??_);_(@_)"/>
  </numFmts>
  <fonts count="38"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2"/>
      <charset val="186"/>
    </font>
    <font>
      <sz val="10"/>
      <name val="Arial"/>
      <family val="0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u val="single"/>
      <sz val="14"/>
      <name val="Times New Roman"/>
      <family val="1"/>
      <charset val="186"/>
    </font>
    <font>
      <sz val="11"/>
      <name val="Arial"/>
      <family val="2"/>
      <charset val="1"/>
    </font>
    <font>
      <i val="true"/>
      <sz val="10"/>
      <name val="Arial"/>
      <family val="2"/>
      <charset val="186"/>
    </font>
    <font>
      <b val="true"/>
      <sz val="10"/>
      <name val="Arial"/>
      <family val="2"/>
      <charset val="186"/>
    </font>
    <font>
      <b val="true"/>
      <sz val="10"/>
      <name val="Arial"/>
      <family val="2"/>
      <charset val="1"/>
    </font>
    <font>
      <sz val="12"/>
      <name val="Arial"/>
      <family val="2"/>
      <charset val="186"/>
    </font>
    <font>
      <b val="true"/>
      <sz val="11"/>
      <name val="Arial"/>
      <family val="2"/>
      <charset val="186"/>
    </font>
    <font>
      <sz val="9"/>
      <name val="Arial"/>
      <family val="2"/>
      <charset val="186"/>
    </font>
    <font>
      <b val="true"/>
      <sz val="12"/>
      <name val="Arial"/>
      <family val="2"/>
      <charset val="186"/>
    </font>
    <font>
      <sz val="8"/>
      <name val="Arial"/>
      <family val="2"/>
      <charset val="186"/>
    </font>
    <font>
      <b val="true"/>
      <i val="true"/>
      <sz val="10"/>
      <name val="Arial"/>
      <family val="2"/>
      <charset val="186"/>
    </font>
    <font>
      <b val="true"/>
      <sz val="10"/>
      <color rgb="FF000000"/>
      <name val="Arial"/>
      <family val="2"/>
      <charset val="186"/>
    </font>
    <font>
      <b val="true"/>
      <sz val="8"/>
      <name val="Arial"/>
      <family val="2"/>
      <charset val="186"/>
    </font>
    <font>
      <b val="true"/>
      <vertAlign val="superscript"/>
      <sz val="9"/>
      <name val="Arial"/>
      <family val="2"/>
      <charset val="186"/>
    </font>
    <font>
      <i val="true"/>
      <sz val="10"/>
      <color rgb="FF000000"/>
      <name val="Arial"/>
      <family val="2"/>
      <charset val="186"/>
    </font>
    <font>
      <i val="true"/>
      <sz val="8"/>
      <name val="Arial"/>
      <family val="2"/>
      <charset val="186"/>
    </font>
    <font>
      <i val="true"/>
      <vertAlign val="superscript"/>
      <sz val="10"/>
      <name val="Arial"/>
      <family val="2"/>
      <charset val="186"/>
    </font>
    <font>
      <sz val="10"/>
      <name val="Calibri"/>
      <family val="2"/>
      <charset val="186"/>
    </font>
    <font>
      <b val="true"/>
      <sz val="10"/>
      <name val="Calibri"/>
      <family val="2"/>
      <charset val="186"/>
    </font>
    <font>
      <sz val="10"/>
      <color rgb="FFFF0000"/>
      <name val="Arial"/>
      <family val="2"/>
      <charset val="186"/>
    </font>
    <font>
      <b val="true"/>
      <sz val="10"/>
      <name val="Arial"/>
      <family val="2"/>
      <charset val="204"/>
    </font>
    <font>
      <vertAlign val="superscript"/>
      <sz val="10"/>
      <name val="Arial"/>
      <family val="2"/>
      <charset val="186"/>
    </font>
    <font>
      <i val="true"/>
      <sz val="10"/>
      <name val="Arial"/>
      <family val="2"/>
      <charset val="204"/>
    </font>
    <font>
      <vertAlign val="superscript"/>
      <sz val="10"/>
      <name val="Arial"/>
      <family val="2"/>
      <charset val="1"/>
    </font>
    <font>
      <b val="true"/>
      <vertAlign val="superscript"/>
      <sz val="10"/>
      <name val="Arial"/>
      <family val="2"/>
      <charset val="186"/>
    </font>
    <font>
      <b val="true"/>
      <vertAlign val="superscript"/>
      <sz val="10"/>
      <name val="Arial"/>
      <family val="2"/>
      <charset val="204"/>
    </font>
    <font>
      <vertAlign val="superscript"/>
      <sz val="8"/>
      <name val="LT Arial"/>
      <family val="0"/>
      <charset val="186"/>
    </font>
    <font>
      <sz val="11"/>
      <color rgb="FF000000"/>
      <name val="Arial"/>
      <family val="2"/>
      <charset val="186"/>
    </font>
    <font>
      <b val="true"/>
      <sz val="10"/>
      <color rgb="FF000000"/>
      <name val="Tahoma"/>
      <family val="2"/>
      <charset val="186"/>
    </font>
    <font>
      <sz val="10"/>
      <color rgb="FF000000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DEADA"/>
        <bgColor rgb="FFFCD5B5"/>
      </patternFill>
    </fill>
    <fill>
      <patternFill patternType="solid">
        <fgColor rgb="FFD9D9D9"/>
        <bgColor rgb="FFFCD5B5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double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7" fontId="4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1" fillId="0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1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1" fillId="0" borderId="14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2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2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1" xfId="23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5" xfId="2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5" xfId="23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1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30" fillId="0" borderId="1" xfId="23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7" fontId="30" fillId="0" borderId="1" xfId="23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11" fillId="0" borderId="1" xfId="23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2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1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3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1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5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1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4" xfId="2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4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0" builtinId="53" customBuiltin="true"/>
    <cellStyle name="Normal 2" xfId="21" builtinId="53" customBuiltin="true"/>
    <cellStyle name="Normal 2 2" xfId="22" builtinId="53" customBuiltin="true"/>
    <cellStyle name="Normal_Sheet2" xfId="23" builtinId="53" customBuiltin="true"/>
    <cellStyle name="Parasts 2" xfId="24" builtinId="53" customBuiltin="true"/>
    <cellStyle name="Percent 2" xfId="2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28440</xdr:colOff>
      <xdr:row>65</xdr:row>
      <xdr:rowOff>0</xdr:rowOff>
    </xdr:from>
    <xdr:to>
      <xdr:col>2</xdr:col>
      <xdr:colOff>95040</xdr:colOff>
      <xdr:row>65</xdr:row>
      <xdr:rowOff>0</xdr:rowOff>
    </xdr:to>
    <xdr:sp>
      <xdr:nvSpPr>
        <xdr:cNvPr id="0" name="Line 1"/>
        <xdr:cNvSpPr/>
      </xdr:nvSpPr>
      <xdr:spPr>
        <a:xfrm>
          <a:off x="3808440" y="14915880"/>
          <a:ext cx="6660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28440</xdr:colOff>
      <xdr:row>104</xdr:row>
      <xdr:rowOff>0</xdr:rowOff>
    </xdr:from>
    <xdr:to>
      <xdr:col>1</xdr:col>
      <xdr:colOff>95040</xdr:colOff>
      <xdr:row>104</xdr:row>
      <xdr:rowOff>0</xdr:rowOff>
    </xdr:to>
    <xdr:sp>
      <xdr:nvSpPr>
        <xdr:cNvPr id="1" name="Line 1"/>
        <xdr:cNvSpPr/>
      </xdr:nvSpPr>
      <xdr:spPr>
        <a:xfrm>
          <a:off x="774360" y="24926760"/>
          <a:ext cx="6660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RowHeight="12.7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1" width="13.29"/>
    <col collapsed="false" customWidth="true" hidden="false" outlineLevel="0" max="3" min="3" style="2" width="44.71"/>
    <col collapsed="false" customWidth="true" hidden="false" outlineLevel="0" max="4" min="4" style="3" width="17.71"/>
    <col collapsed="false" customWidth="true" hidden="false" outlineLevel="0" max="5" min="5" style="1" width="17.71"/>
    <col collapsed="false" customWidth="true" hidden="false" outlineLevel="0" max="6" min="6" style="4" width="17.71"/>
    <col collapsed="false" customWidth="true" hidden="false" outlineLevel="0" max="8" min="7" style="5" width="17.71"/>
    <col collapsed="false" customWidth="true" hidden="false" outlineLevel="0" max="1025" min="9" style="6" width="9.14"/>
  </cols>
  <sheetData>
    <row r="1" customFormat="false" ht="18.75" hidden="false" customHeight="fals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</row>
    <row r="2" customFormat="false" ht="18.75" hidden="false" customHeight="fals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9"/>
      <c r="J2" s="9"/>
      <c r="K2" s="9"/>
      <c r="L2" s="9"/>
      <c r="M2" s="9"/>
    </row>
    <row r="3" customFormat="false" ht="12.75" hidden="false" customHeight="true" outlineLevel="0" collapsed="false">
      <c r="A3" s="10" t="s">
        <v>2</v>
      </c>
      <c r="B3" s="10"/>
      <c r="C3" s="11" t="s">
        <v>3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customFormat="false" ht="12.75" hidden="false" customHeight="false" outlineLevel="0" collapsed="false">
      <c r="A4" s="12" t="s">
        <v>4</v>
      </c>
      <c r="B4" s="12"/>
      <c r="C4" s="13" t="s">
        <v>5</v>
      </c>
      <c r="D4" s="13"/>
      <c r="E4" s="13"/>
      <c r="F4" s="13"/>
      <c r="G4" s="13"/>
      <c r="H4" s="13"/>
      <c r="I4" s="13"/>
      <c r="J4" s="13"/>
      <c r="K4" s="13"/>
      <c r="L4" s="13"/>
      <c r="M4" s="13"/>
    </row>
    <row r="5" customFormat="false" ht="12.75" hidden="false" customHeight="false" outlineLevel="0" collapsed="false">
      <c r="A5" s="12" t="s">
        <v>6</v>
      </c>
      <c r="B5" s="12"/>
      <c r="C5" s="13" t="s">
        <v>7</v>
      </c>
      <c r="D5" s="13"/>
      <c r="E5" s="13"/>
      <c r="F5" s="13"/>
      <c r="G5" s="13"/>
      <c r="H5" s="13"/>
      <c r="I5" s="13"/>
      <c r="J5" s="13"/>
      <c r="K5" s="13"/>
      <c r="L5" s="13"/>
      <c r="M5" s="13"/>
    </row>
    <row r="6" customFormat="false" ht="14.25" hidden="false" customHeight="false" outlineLevel="0" collapsed="false">
      <c r="A6" s="14"/>
      <c r="B6" s="14"/>
      <c r="D6" s="15"/>
    </row>
    <row r="8" customFormat="false" ht="14.25" hidden="false" customHeight="true" outlineLevel="0" collapsed="false">
      <c r="A8" s="16" t="s">
        <v>8</v>
      </c>
      <c r="B8" s="17" t="s">
        <v>9</v>
      </c>
      <c r="C8" s="18" t="s">
        <v>10</v>
      </c>
      <c r="D8" s="19" t="s">
        <v>11</v>
      </c>
      <c r="E8" s="20" t="s">
        <v>12</v>
      </c>
      <c r="F8" s="20"/>
      <c r="G8" s="20"/>
      <c r="H8" s="21" t="s">
        <v>13</v>
      </c>
      <c r="I8" s="22"/>
    </row>
    <row r="9" customFormat="false" ht="60.75" hidden="false" customHeight="true" outlineLevel="0" collapsed="false">
      <c r="A9" s="16"/>
      <c r="B9" s="17"/>
      <c r="C9" s="18"/>
      <c r="D9" s="19"/>
      <c r="E9" s="23" t="s">
        <v>14</v>
      </c>
      <c r="F9" s="23" t="s">
        <v>15</v>
      </c>
      <c r="G9" s="23" t="s">
        <v>16</v>
      </c>
      <c r="H9" s="21"/>
    </row>
    <row r="10" customFormat="false" ht="12.75" hidden="false" customHeight="false" outlineLevel="0" collapsed="false">
      <c r="A10" s="24"/>
      <c r="B10" s="24"/>
      <c r="C10" s="25"/>
      <c r="D10" s="26"/>
      <c r="E10" s="24"/>
      <c r="F10" s="27"/>
      <c r="G10" s="28"/>
      <c r="H10" s="28"/>
    </row>
    <row r="11" s="35" customFormat="true" ht="12.75" hidden="false" customHeight="false" outlineLevel="0" collapsed="false">
      <c r="A11" s="29" t="n">
        <v>1</v>
      </c>
      <c r="B11" s="29" t="n">
        <v>1</v>
      </c>
      <c r="C11" s="30" t="s">
        <v>17</v>
      </c>
      <c r="D11" s="31" t="n">
        <f aca="false">LT_1!J10</f>
        <v>0</v>
      </c>
      <c r="E11" s="32" t="n">
        <f aca="false">LT_1!L22</f>
        <v>0</v>
      </c>
      <c r="F11" s="32" t="n">
        <f aca="false">LT_1!M22</f>
        <v>0</v>
      </c>
      <c r="G11" s="32"/>
      <c r="H11" s="33"/>
      <c r="I11" s="34"/>
      <c r="J11" s="34"/>
    </row>
    <row r="12" s="35" customFormat="true" ht="12.75" hidden="false" customHeight="false" outlineLevel="0" collapsed="false">
      <c r="A12" s="29" t="n">
        <v>2</v>
      </c>
      <c r="B12" s="29" t="n">
        <v>2</v>
      </c>
      <c r="C12" s="30" t="s">
        <v>18</v>
      </c>
      <c r="D12" s="31" t="n">
        <f aca="false">LT_2!J10</f>
        <v>0</v>
      </c>
      <c r="E12" s="32" t="n">
        <f aca="false">LT_2!L21</f>
        <v>0</v>
      </c>
      <c r="F12" s="32" t="str">
        <f aca="false">LT_2!M21</f>
        <v>0,00</v>
      </c>
      <c r="G12" s="32"/>
      <c r="H12" s="33"/>
      <c r="I12" s="34"/>
      <c r="J12" s="34"/>
    </row>
    <row r="13" customFormat="false" ht="12.75" hidden="false" customHeight="false" outlineLevel="0" collapsed="false">
      <c r="A13" s="24"/>
      <c r="B13" s="24"/>
      <c r="C13" s="36"/>
      <c r="D13" s="37"/>
      <c r="E13" s="38"/>
      <c r="F13" s="38"/>
      <c r="G13" s="38"/>
      <c r="H13" s="39"/>
      <c r="I13" s="40"/>
      <c r="J13" s="40"/>
    </row>
    <row r="14" s="47" customFormat="true" ht="12.75" hidden="false" customHeight="false" outlineLevel="0" collapsed="false">
      <c r="A14" s="41"/>
      <c r="B14" s="41"/>
      <c r="C14" s="42" t="s">
        <v>19</v>
      </c>
      <c r="D14" s="43" t="n">
        <f aca="false">SUM(D11:D13)</f>
        <v>0</v>
      </c>
      <c r="E14" s="44" t="n">
        <f aca="false">SUM(E11:E13)</f>
        <v>0</v>
      </c>
      <c r="F14" s="44" t="n">
        <f aca="false">SUM(F11:F13)</f>
        <v>0</v>
      </c>
      <c r="G14" s="44"/>
      <c r="H14" s="45"/>
      <c r="I14" s="46"/>
      <c r="J14" s="46"/>
    </row>
    <row r="15" customFormat="false" ht="12.75" hidden="false" customHeight="false" outlineLevel="0" collapsed="false">
      <c r="C15" s="48" t="s">
        <v>20</v>
      </c>
      <c r="D15" s="49" t="n">
        <f aca="false">D14*0%</f>
        <v>0</v>
      </c>
      <c r="E15" s="50"/>
      <c r="F15" s="51"/>
      <c r="G15" s="51"/>
      <c r="H15" s="51"/>
      <c r="I15" s="40"/>
      <c r="J15" s="40"/>
    </row>
    <row r="16" customFormat="false" ht="12.75" hidden="false" customHeight="false" outlineLevel="0" collapsed="false">
      <c r="C16" s="52" t="s">
        <v>21</v>
      </c>
      <c r="D16" s="49"/>
      <c r="E16" s="50"/>
      <c r="F16" s="51"/>
      <c r="G16" s="51"/>
      <c r="H16" s="51"/>
      <c r="I16" s="40"/>
      <c r="J16" s="40"/>
    </row>
    <row r="17" customFormat="false" ht="12.75" hidden="false" customHeight="false" outlineLevel="0" collapsed="false">
      <c r="C17" s="48" t="s">
        <v>22</v>
      </c>
      <c r="D17" s="49" t="n">
        <f aca="false">D14*0%</f>
        <v>0</v>
      </c>
      <c r="E17" s="50"/>
      <c r="F17" s="51"/>
      <c r="G17" s="51"/>
      <c r="H17" s="51"/>
      <c r="I17" s="40"/>
      <c r="J17" s="40"/>
    </row>
    <row r="18" customFormat="false" ht="12.75" hidden="false" customHeight="false" outlineLevel="0" collapsed="false">
      <c r="C18" s="53" t="s">
        <v>23</v>
      </c>
      <c r="D18" s="54" t="n">
        <f aca="false">SUM(D14:D17)</f>
        <v>0</v>
      </c>
      <c r="E18" s="50"/>
      <c r="F18" s="51"/>
      <c r="G18" s="51"/>
      <c r="H18" s="51"/>
      <c r="I18" s="40"/>
      <c r="J18" s="40"/>
    </row>
    <row r="20" customFormat="false" ht="12.75" hidden="false" customHeight="false" outlineLevel="0" collapsed="false">
      <c r="C20" s="55" t="s">
        <v>24</v>
      </c>
      <c r="F20" s="56"/>
      <c r="G20" s="56"/>
    </row>
    <row r="21" customFormat="false" ht="12.75" hidden="false" customHeight="false" outlineLevel="0" collapsed="false">
      <c r="F21" s="57"/>
      <c r="G21" s="4"/>
    </row>
    <row r="22" customFormat="false" ht="12.75" hidden="false" customHeight="false" outlineLevel="0" collapsed="false">
      <c r="C22" s="56" t="s">
        <v>25</v>
      </c>
      <c r="D22" s="56"/>
      <c r="E22" s="56"/>
      <c r="F22" s="57"/>
      <c r="G22" s="4"/>
    </row>
    <row r="23" customFormat="false" ht="12.75" hidden="false" customHeight="false" outlineLevel="0" collapsed="false">
      <c r="F23" s="57"/>
      <c r="G23" s="4"/>
    </row>
    <row r="24" customFormat="false" ht="12.75" hidden="false" customHeight="false" outlineLevel="0" collapsed="false">
      <c r="C24" s="55" t="s">
        <v>26</v>
      </c>
      <c r="F24" s="56"/>
      <c r="G24" s="56"/>
    </row>
  </sheetData>
  <mergeCells count="17">
    <mergeCell ref="A1:H1"/>
    <mergeCell ref="A2:H2"/>
    <mergeCell ref="A3:B3"/>
    <mergeCell ref="C3:M3"/>
    <mergeCell ref="A4:B4"/>
    <mergeCell ref="C4:M4"/>
    <mergeCell ref="A5:B5"/>
    <mergeCell ref="C5:M5"/>
    <mergeCell ref="A8:A9"/>
    <mergeCell ref="B8:B9"/>
    <mergeCell ref="C8:C9"/>
    <mergeCell ref="D8:D9"/>
    <mergeCell ref="E8:G8"/>
    <mergeCell ref="H8:H9"/>
    <mergeCell ref="F20:G20"/>
    <mergeCell ref="C22:E22"/>
    <mergeCell ref="F24:G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H24" activeCellId="0" sqref="H24"/>
    </sheetView>
  </sheetViews>
  <sheetFormatPr defaultRowHeight="12.75" zeroHeight="false" outlineLevelRow="0" outlineLevelCol="0"/>
  <cols>
    <col collapsed="false" customWidth="true" hidden="false" outlineLevel="0" max="1" min="1" style="58" width="6.15"/>
    <col collapsed="false" customWidth="true" hidden="false" outlineLevel="0" max="2" min="2" style="58" width="40.42"/>
    <col collapsed="false" customWidth="true" hidden="false" outlineLevel="0" max="3" min="3" style="58" width="7.29"/>
    <col collapsed="false" customWidth="true" hidden="false" outlineLevel="0" max="4" min="4" style="59" width="8.71"/>
    <col collapsed="false" customWidth="true" hidden="false" outlineLevel="0" max="5" min="5" style="58" width="7.29"/>
    <col collapsed="false" customWidth="true" hidden="false" outlineLevel="0" max="6" min="6" style="58" width="6.15"/>
    <col collapsed="false" customWidth="true" hidden="false" outlineLevel="0" max="7" min="7" style="58" width="7.86"/>
    <col collapsed="false" customWidth="true" hidden="false" outlineLevel="0" max="8" min="8" style="58" width="9.85"/>
    <col collapsed="false" customWidth="true" hidden="false" outlineLevel="0" max="9" min="9" style="59" width="7"/>
    <col collapsed="false" customWidth="true" hidden="false" outlineLevel="0" max="10" min="10" style="58" width="9.58"/>
    <col collapsed="false" customWidth="true" hidden="false" outlineLevel="0" max="11" min="11" style="58" width="9.29"/>
    <col collapsed="false" customWidth="true" hidden="false" outlineLevel="0" max="12" min="12" style="58" width="10.58"/>
    <col collapsed="false" customWidth="true" hidden="false" outlineLevel="0" max="13" min="13" style="58" width="10.29"/>
    <col collapsed="false" customWidth="true" hidden="false" outlineLevel="0" max="14" min="14" style="58" width="10.42"/>
    <col collapsed="false" customWidth="true" hidden="false" outlineLevel="0" max="15" min="15" style="58" width="11.14"/>
    <col collapsed="false" customWidth="true" hidden="false" outlineLevel="0" max="16" min="16" style="58" width="10.29"/>
    <col collapsed="false" customWidth="true" hidden="false" outlineLevel="0" max="1025" min="17" style="58" width="9.14"/>
  </cols>
  <sheetData>
    <row r="1" customFormat="false" ht="12.75" hidden="true" customHeight="false" outlineLevel="0" collapsed="false">
      <c r="A1" s="59"/>
      <c r="B1" s="59"/>
      <c r="C1" s="59"/>
      <c r="E1" s="59"/>
      <c r="F1" s="59" t="n">
        <v>9.8</v>
      </c>
      <c r="G1" s="59"/>
      <c r="H1" s="59"/>
      <c r="I1" s="60"/>
      <c r="J1" s="59"/>
      <c r="K1" s="59"/>
      <c r="L1" s="59"/>
      <c r="M1" s="59"/>
      <c r="N1" s="59"/>
      <c r="O1" s="59"/>
    </row>
    <row r="2" s="62" customFormat="true" ht="15" hidden="false" customHeight="false" outlineLevel="0" collapsed="false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="62" customFormat="true" ht="15" hidden="false" customHeight="true" outlineLevel="0" collapsed="false">
      <c r="A3" s="63" t="s">
        <v>28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="62" customFormat="true" ht="12.75" hidden="false" customHeight="true" outlineLevel="0" collapsed="false">
      <c r="A4" s="64" t="s">
        <v>29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="62" customFormat="true" ht="15.75" hidden="false" customHeight="true" outlineLevel="0" collapsed="false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="62" customFormat="true" ht="12.75" hidden="false" customHeight="false" outlineLevel="0" collapsed="false">
      <c r="A6" s="13" t="s">
        <v>2</v>
      </c>
      <c r="B6" s="13"/>
      <c r="C6" s="66" t="s">
        <v>3</v>
      </c>
      <c r="D6" s="67"/>
      <c r="E6" s="67"/>
      <c r="F6" s="67"/>
      <c r="G6" s="67"/>
      <c r="H6" s="67"/>
      <c r="I6" s="67"/>
      <c r="J6" s="67"/>
      <c r="K6" s="67"/>
      <c r="L6" s="67"/>
      <c r="M6" s="68"/>
      <c r="N6" s="68"/>
      <c r="O6" s="68"/>
    </row>
    <row r="7" s="62" customFormat="true" ht="12.75" hidden="false" customHeight="false" outlineLevel="0" collapsed="false">
      <c r="A7" s="13" t="s">
        <v>4</v>
      </c>
      <c r="B7" s="13"/>
      <c r="C7" s="66" t="s">
        <v>5</v>
      </c>
      <c r="D7" s="67"/>
      <c r="E7" s="67"/>
      <c r="F7" s="67"/>
      <c r="G7" s="67"/>
      <c r="H7" s="67"/>
      <c r="I7" s="67"/>
      <c r="J7" s="67"/>
      <c r="K7" s="67"/>
      <c r="L7" s="68"/>
      <c r="M7" s="68"/>
      <c r="N7" s="68"/>
      <c r="O7" s="68"/>
    </row>
    <row r="8" s="62" customFormat="true" ht="12.75" hidden="false" customHeight="false" outlineLevel="0" collapsed="false">
      <c r="A8" s="13" t="s">
        <v>6</v>
      </c>
      <c r="B8" s="13"/>
      <c r="C8" s="66" t="s">
        <v>30</v>
      </c>
      <c r="D8" s="69"/>
      <c r="E8" s="69"/>
      <c r="F8" s="69"/>
      <c r="G8" s="68"/>
      <c r="H8" s="70"/>
      <c r="I8" s="68"/>
      <c r="J8" s="68"/>
      <c r="K8" s="68"/>
      <c r="L8" s="68"/>
      <c r="M8" s="68"/>
      <c r="N8" s="68"/>
      <c r="O8" s="68"/>
    </row>
    <row r="9" s="62" customFormat="true" ht="12.75" hidden="false" customHeight="false" outlineLevel="0" collapsed="false">
      <c r="A9" s="13"/>
      <c r="B9" s="13"/>
      <c r="C9" s="71"/>
      <c r="D9" s="71"/>
      <c r="E9" s="71"/>
      <c r="F9" s="72"/>
      <c r="G9" s="72"/>
      <c r="H9" s="70"/>
      <c r="I9" s="72"/>
      <c r="J9" s="72"/>
      <c r="K9" s="72"/>
      <c r="L9" s="72"/>
      <c r="M9" s="72"/>
      <c r="N9" s="72"/>
      <c r="O9" s="72"/>
    </row>
    <row r="10" s="62" customFormat="true" ht="12.75" hidden="false" customHeight="false" outlineLevel="0" collapsed="false">
      <c r="A10" s="67" t="s">
        <v>31</v>
      </c>
      <c r="B10" s="13"/>
      <c r="C10" s="73"/>
      <c r="D10" s="74"/>
      <c r="E10" s="72"/>
      <c r="F10" s="72"/>
      <c r="H10" s="75"/>
      <c r="I10" s="76" t="s">
        <v>32</v>
      </c>
      <c r="J10" s="77" t="n">
        <f aca="false">O22</f>
        <v>0</v>
      </c>
      <c r="K10" s="75" t="s">
        <v>33</v>
      </c>
      <c r="L10" s="72"/>
      <c r="M10" s="72"/>
      <c r="N10" s="72"/>
      <c r="O10" s="72"/>
    </row>
    <row r="11" s="62" customFormat="true" ht="12.75" hidden="false" customHeight="false" outlineLevel="0" collapsed="false">
      <c r="A11" s="13"/>
      <c r="B11" s="13"/>
      <c r="C11" s="73"/>
      <c r="D11" s="74"/>
      <c r="E11" s="72"/>
      <c r="F11" s="72"/>
      <c r="G11" s="68"/>
      <c r="H11" s="68"/>
      <c r="I11" s="78" t="s">
        <v>34</v>
      </c>
      <c r="J11" s="13" t="s">
        <v>35</v>
      </c>
      <c r="K11" s="13"/>
      <c r="L11" s="13"/>
      <c r="M11" s="72"/>
      <c r="N11" s="72"/>
      <c r="O11" s="72"/>
    </row>
    <row r="12" s="81" customFormat="true" ht="13.5" hidden="false" customHeight="false" outlineLevel="0" collapsed="false">
      <c r="A12" s="67"/>
      <c r="B12" s="13"/>
      <c r="C12" s="71"/>
      <c r="D12" s="71"/>
      <c r="E12" s="79"/>
      <c r="F12" s="80"/>
      <c r="G12" s="79"/>
      <c r="H12" s="79"/>
      <c r="I12" s="79"/>
      <c r="J12" s="80"/>
      <c r="K12" s="80"/>
      <c r="L12" s="80"/>
      <c r="M12" s="80"/>
      <c r="N12" s="80"/>
      <c r="O12" s="80"/>
    </row>
    <row r="13" s="81" customFormat="true" ht="12.75" hidden="false" customHeight="true" outlineLevel="0" collapsed="false">
      <c r="A13" s="82" t="s">
        <v>36</v>
      </c>
      <c r="B13" s="83" t="s">
        <v>37</v>
      </c>
      <c r="C13" s="84" t="s">
        <v>38</v>
      </c>
      <c r="D13" s="84" t="s">
        <v>39</v>
      </c>
      <c r="E13" s="85" t="s">
        <v>40</v>
      </c>
      <c r="F13" s="85"/>
      <c r="G13" s="85"/>
      <c r="H13" s="85"/>
      <c r="I13" s="85"/>
      <c r="J13" s="85"/>
      <c r="K13" s="86" t="s">
        <v>41</v>
      </c>
      <c r="L13" s="86" t="s">
        <v>41</v>
      </c>
      <c r="M13" s="86"/>
      <c r="N13" s="86"/>
      <c r="O13" s="86"/>
    </row>
    <row r="14" s="75" customFormat="true" ht="107.25" hidden="false" customHeight="false" outlineLevel="0" collapsed="false">
      <c r="A14" s="82"/>
      <c r="B14" s="83"/>
      <c r="C14" s="84"/>
      <c r="D14" s="84"/>
      <c r="E14" s="87" t="s">
        <v>42</v>
      </c>
      <c r="F14" s="87" t="s">
        <v>43</v>
      </c>
      <c r="G14" s="87" t="s">
        <v>44</v>
      </c>
      <c r="H14" s="88" t="s">
        <v>45</v>
      </c>
      <c r="I14" s="87" t="s">
        <v>46</v>
      </c>
      <c r="J14" s="87" t="s">
        <v>47</v>
      </c>
      <c r="K14" s="87" t="s">
        <v>13</v>
      </c>
      <c r="L14" s="87" t="s">
        <v>48</v>
      </c>
      <c r="M14" s="87" t="s">
        <v>49</v>
      </c>
      <c r="N14" s="87" t="s">
        <v>46</v>
      </c>
      <c r="O14" s="89" t="s">
        <v>50</v>
      </c>
    </row>
    <row r="15" s="75" customFormat="true" ht="13.5" hidden="false" customHeight="false" outlineLevel="0" collapsed="false">
      <c r="A15" s="90" t="n">
        <v>1</v>
      </c>
      <c r="B15" s="83" t="n">
        <v>2</v>
      </c>
      <c r="C15" s="83" t="n">
        <v>3</v>
      </c>
      <c r="D15" s="83" t="n">
        <v>4</v>
      </c>
      <c r="E15" s="83" t="n">
        <v>5</v>
      </c>
      <c r="F15" s="83" t="n">
        <v>6</v>
      </c>
      <c r="G15" s="83" t="n">
        <v>7</v>
      </c>
      <c r="H15" s="83" t="n">
        <v>8</v>
      </c>
      <c r="I15" s="83" t="n">
        <v>9</v>
      </c>
      <c r="J15" s="83" t="n">
        <v>10</v>
      </c>
      <c r="K15" s="83" t="n">
        <v>11</v>
      </c>
      <c r="L15" s="83" t="n">
        <v>12</v>
      </c>
      <c r="M15" s="83" t="n">
        <v>13</v>
      </c>
      <c r="N15" s="83" t="n">
        <v>14</v>
      </c>
      <c r="O15" s="91" t="n">
        <v>15</v>
      </c>
    </row>
    <row r="16" s="75" customFormat="true" ht="57.75" hidden="false" customHeight="true" outlineLevel="0" collapsed="false">
      <c r="A16" s="92" t="n">
        <v>1</v>
      </c>
      <c r="B16" s="93" t="s">
        <v>51</v>
      </c>
      <c r="C16" s="94" t="s">
        <v>52</v>
      </c>
      <c r="D16" s="95" t="n">
        <v>310.32</v>
      </c>
      <c r="E16" s="96"/>
      <c r="F16" s="96"/>
      <c r="G16" s="97"/>
      <c r="H16" s="97" t="n">
        <v>0</v>
      </c>
      <c r="I16" s="98"/>
      <c r="J16" s="97"/>
      <c r="K16" s="97"/>
      <c r="L16" s="97"/>
      <c r="M16" s="97" t="n">
        <v>0</v>
      </c>
      <c r="N16" s="97"/>
      <c r="O16" s="97"/>
    </row>
    <row r="17" s="75" customFormat="true" ht="51" hidden="false" customHeight="false" outlineLevel="0" collapsed="false">
      <c r="A17" s="92" t="n">
        <f aca="false">A16+1</f>
        <v>2</v>
      </c>
      <c r="B17" s="93" t="s">
        <v>53</v>
      </c>
      <c r="C17" s="94" t="s">
        <v>52</v>
      </c>
      <c r="D17" s="95" t="n">
        <v>82.52</v>
      </c>
      <c r="E17" s="96"/>
      <c r="F17" s="96"/>
      <c r="G17" s="97"/>
      <c r="H17" s="97" t="n">
        <v>0</v>
      </c>
      <c r="I17" s="98"/>
      <c r="J17" s="97"/>
      <c r="K17" s="97"/>
      <c r="L17" s="97"/>
      <c r="M17" s="97" t="n">
        <v>0</v>
      </c>
      <c r="N17" s="97"/>
      <c r="O17" s="97"/>
    </row>
    <row r="18" s="75" customFormat="true" ht="76.5" hidden="false" customHeight="false" outlineLevel="0" collapsed="false">
      <c r="A18" s="92" t="n">
        <f aca="false">A17+1</f>
        <v>3</v>
      </c>
      <c r="B18" s="93" t="s">
        <v>54</v>
      </c>
      <c r="C18" s="94" t="s">
        <v>52</v>
      </c>
      <c r="D18" s="99" t="n">
        <v>30.5</v>
      </c>
      <c r="E18" s="96"/>
      <c r="F18" s="96"/>
      <c r="G18" s="97"/>
      <c r="H18" s="97" t="n">
        <v>0</v>
      </c>
      <c r="I18" s="98"/>
      <c r="J18" s="97"/>
      <c r="K18" s="97"/>
      <c r="L18" s="97"/>
      <c r="M18" s="97" t="n">
        <v>0</v>
      </c>
      <c r="N18" s="97"/>
      <c r="O18" s="97"/>
    </row>
    <row r="19" s="75" customFormat="true" ht="52.5" hidden="false" customHeight="true" outlineLevel="0" collapsed="false">
      <c r="A19" s="92" t="n">
        <f aca="false">A18+1</f>
        <v>4</v>
      </c>
      <c r="B19" s="93" t="s">
        <v>55</v>
      </c>
      <c r="C19" s="94" t="s">
        <v>52</v>
      </c>
      <c r="D19" s="95" t="n">
        <v>92.36</v>
      </c>
      <c r="E19" s="96"/>
      <c r="F19" s="96"/>
      <c r="G19" s="97"/>
      <c r="H19" s="97" t="n">
        <v>0</v>
      </c>
      <c r="I19" s="98"/>
      <c r="J19" s="97"/>
      <c r="K19" s="97"/>
      <c r="L19" s="97"/>
      <c r="M19" s="97" t="n">
        <v>0</v>
      </c>
      <c r="N19" s="97"/>
      <c r="O19" s="97"/>
    </row>
    <row r="20" s="75" customFormat="true" ht="60.75" hidden="false" customHeight="true" outlineLevel="0" collapsed="false">
      <c r="A20" s="100" t="n">
        <f aca="false">A19+1</f>
        <v>5</v>
      </c>
      <c r="B20" s="93" t="s">
        <v>56</v>
      </c>
      <c r="C20" s="94" t="s">
        <v>52</v>
      </c>
      <c r="D20" s="99" t="n">
        <v>20</v>
      </c>
      <c r="E20" s="101"/>
      <c r="F20" s="101"/>
      <c r="G20" s="102"/>
      <c r="H20" s="102" t="n">
        <v>0</v>
      </c>
      <c r="I20" s="103"/>
      <c r="J20" s="102"/>
      <c r="K20" s="102"/>
      <c r="L20" s="102"/>
      <c r="M20" s="102" t="n">
        <v>0</v>
      </c>
      <c r="N20" s="102"/>
      <c r="O20" s="102"/>
    </row>
    <row r="21" s="75" customFormat="true" ht="16.5" hidden="false" customHeight="true" outlineLevel="0" collapsed="false">
      <c r="A21" s="104" t="n">
        <v>6</v>
      </c>
      <c r="B21" s="105" t="s">
        <v>57</v>
      </c>
      <c r="C21" s="106"/>
      <c r="D21" s="107" t="n">
        <v>535.7</v>
      </c>
      <c r="E21" s="96"/>
      <c r="F21" s="96"/>
      <c r="G21" s="97"/>
      <c r="H21" s="97"/>
      <c r="I21" s="98"/>
      <c r="J21" s="97"/>
      <c r="K21" s="97"/>
      <c r="L21" s="97"/>
      <c r="M21" s="97"/>
      <c r="N21" s="97"/>
      <c r="O21" s="97"/>
    </row>
    <row r="22" customFormat="false" ht="12.75" hidden="false" customHeight="true" outlineLevel="0" collapsed="false">
      <c r="A22" s="108" t="s">
        <v>58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L22" s="109"/>
      <c r="M22" s="97" t="n">
        <v>0</v>
      </c>
      <c r="N22" s="109"/>
      <c r="O22" s="109"/>
    </row>
    <row r="23" customFormat="false" ht="12.75" hidden="false" customHeight="false" outlineLevel="0" collapsed="false">
      <c r="A23" s="110"/>
      <c r="B23" s="111"/>
      <c r="C23" s="112"/>
      <c r="D23" s="113"/>
      <c r="E23" s="79"/>
      <c r="F23" s="80"/>
      <c r="G23" s="80"/>
      <c r="H23" s="114"/>
      <c r="I23" s="79"/>
      <c r="J23" s="80"/>
      <c r="K23" s="80"/>
      <c r="L23" s="80"/>
      <c r="M23" s="80"/>
      <c r="N23" s="80"/>
      <c r="O23" s="80"/>
    </row>
    <row r="24" customFormat="false" ht="21" hidden="false" customHeight="true" outlineLevel="0" collapsed="false">
      <c r="A24" s="115" t="s">
        <v>24</v>
      </c>
      <c r="B24" s="116"/>
      <c r="C24" s="117"/>
      <c r="H24" s="13" t="s">
        <v>26</v>
      </c>
      <c r="I24" s="118"/>
      <c r="J24" s="78"/>
    </row>
    <row r="25" customFormat="false" ht="12.75" hidden="false" customHeight="true" outlineLevel="0" collapsed="false">
      <c r="A25" s="119" t="s">
        <v>59</v>
      </c>
      <c r="B25" s="119"/>
      <c r="C25" s="119"/>
      <c r="H25" s="120" t="s">
        <v>59</v>
      </c>
      <c r="I25" s="120"/>
      <c r="J25" s="120"/>
      <c r="K25" s="120"/>
    </row>
    <row r="27" customFormat="false" ht="12.75" hidden="false" customHeight="false" outlineLevel="0" collapsed="false">
      <c r="A27" s="58" t="s">
        <v>60</v>
      </c>
    </row>
  </sheetData>
  <mergeCells count="16">
    <mergeCell ref="A2:O2"/>
    <mergeCell ref="A3:O3"/>
    <mergeCell ref="A4:O4"/>
    <mergeCell ref="A6:B6"/>
    <mergeCell ref="A7:B7"/>
    <mergeCell ref="A8:B8"/>
    <mergeCell ref="J11:L11"/>
    <mergeCell ref="A13:A14"/>
    <mergeCell ref="B13:B14"/>
    <mergeCell ref="C13:C14"/>
    <mergeCell ref="D13:D14"/>
    <mergeCell ref="E13:J13"/>
    <mergeCell ref="K13:O13"/>
    <mergeCell ref="A22:J22"/>
    <mergeCell ref="A25:C25"/>
    <mergeCell ref="H25:K25"/>
  </mergeCells>
  <printOptions headings="false" gridLines="false" gridLinesSet="true" horizontalCentered="false" verticalCentered="false"/>
  <pageMargins left="0.7875" right="0.708333333333333" top="0.945138888888889" bottom="0.747916666666667" header="0.511805555555555" footer="0.511805555555555"/>
  <pageSetup paperSize="1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9"/>
  <sheetViews>
    <sheetView showFormulas="false" showGridLines="true" showRowColHeaders="true" showZeros="true" rightToLeft="false" tabSelected="true" showOutlineSymbols="true" defaultGridColor="true" view="normal" topLeftCell="A14" colorId="64" zoomScale="100" zoomScaleNormal="100" zoomScalePageLayoutView="90" workbookViewId="0">
      <selection pane="topLeft" activeCell="H24" activeCellId="0" sqref="H24"/>
    </sheetView>
  </sheetViews>
  <sheetFormatPr defaultRowHeight="12.75" zeroHeight="false" outlineLevelRow="0" outlineLevelCol="0"/>
  <cols>
    <col collapsed="false" customWidth="true" hidden="false" outlineLevel="0" max="1" min="1" style="59" width="6.15"/>
    <col collapsed="false" customWidth="true" hidden="false" outlineLevel="0" max="2" min="2" style="59" width="40.42"/>
    <col collapsed="false" customWidth="true" hidden="false" outlineLevel="0" max="3" min="3" style="59" width="7.29"/>
    <col collapsed="false" customWidth="true" hidden="false" outlineLevel="0" max="4" min="4" style="59" width="8.71"/>
    <col collapsed="false" customWidth="true" hidden="false" outlineLevel="0" max="5" min="5" style="59" width="7.29"/>
    <col collapsed="false" customWidth="true" hidden="false" outlineLevel="0" max="6" min="6" style="59" width="6.15"/>
    <col collapsed="false" customWidth="true" hidden="false" outlineLevel="0" max="7" min="7" style="59" width="7.86"/>
    <col collapsed="false" customWidth="true" hidden="false" outlineLevel="0" max="8" min="8" style="59" width="9.85"/>
    <col collapsed="false" customWidth="true" hidden="false" outlineLevel="0" max="9" min="9" style="59" width="7"/>
    <col collapsed="false" customWidth="true" hidden="false" outlineLevel="0" max="10" min="10" style="59" width="9.58"/>
    <col collapsed="false" customWidth="true" hidden="false" outlineLevel="0" max="11" min="11" style="59" width="9.29"/>
    <col collapsed="false" customWidth="true" hidden="false" outlineLevel="0" max="12" min="12" style="59" width="10.58"/>
    <col collapsed="false" customWidth="true" hidden="false" outlineLevel="0" max="13" min="13" style="59" width="10.29"/>
    <col collapsed="false" customWidth="true" hidden="false" outlineLevel="0" max="14" min="14" style="59" width="10.42"/>
    <col collapsed="false" customWidth="true" hidden="false" outlineLevel="0" max="15" min="15" style="59" width="11.14"/>
    <col collapsed="false" customWidth="true" hidden="false" outlineLevel="0" max="1025" min="16" style="59" width="9.14"/>
  </cols>
  <sheetData>
    <row r="1" customFormat="false" ht="12.75" hidden="true" customHeight="false" outlineLevel="0" collapsed="false">
      <c r="F1" s="59" t="n">
        <v>9.8</v>
      </c>
      <c r="I1" s="60"/>
    </row>
    <row r="2" s="62" customFormat="true" ht="15" hidden="false" customHeight="false" outlineLevel="0" collapsed="false">
      <c r="A2" s="61" t="s">
        <v>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="62" customFormat="true" ht="15" hidden="false" customHeight="true" outlineLevel="0" collapsed="false">
      <c r="A3" s="63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="62" customFormat="true" ht="12.75" hidden="false" customHeight="true" outlineLevel="0" collapsed="false">
      <c r="A4" s="64" t="s">
        <v>29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="62" customFormat="true" ht="15.75" hidden="false" customHeight="true" outlineLevel="0" collapsed="false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="62" customFormat="true" ht="12.75" hidden="false" customHeight="false" outlineLevel="0" collapsed="false">
      <c r="A6" s="13" t="s">
        <v>2</v>
      </c>
      <c r="B6" s="13"/>
      <c r="C6" s="66" t="s">
        <v>3</v>
      </c>
      <c r="D6" s="67"/>
      <c r="E6" s="67"/>
      <c r="F6" s="67"/>
      <c r="G6" s="67"/>
      <c r="H6" s="67"/>
      <c r="I6" s="67"/>
      <c r="J6" s="67"/>
      <c r="K6" s="67"/>
      <c r="L6" s="67"/>
      <c r="M6" s="68"/>
      <c r="N6" s="68"/>
      <c r="O6" s="68"/>
    </row>
    <row r="7" s="62" customFormat="true" ht="12.75" hidden="false" customHeight="false" outlineLevel="0" collapsed="false">
      <c r="A7" s="13" t="s">
        <v>4</v>
      </c>
      <c r="B7" s="13"/>
      <c r="C7" s="66" t="s">
        <v>5</v>
      </c>
      <c r="D7" s="67"/>
      <c r="E7" s="67"/>
      <c r="F7" s="67"/>
      <c r="G7" s="67"/>
      <c r="H7" s="67"/>
      <c r="I7" s="67"/>
      <c r="J7" s="67"/>
      <c r="K7" s="67"/>
      <c r="L7" s="68"/>
      <c r="M7" s="68"/>
      <c r="N7" s="68"/>
      <c r="O7" s="68"/>
    </row>
    <row r="8" s="62" customFormat="true" ht="12.75" hidden="false" customHeight="false" outlineLevel="0" collapsed="false">
      <c r="A8" s="13" t="s">
        <v>6</v>
      </c>
      <c r="B8" s="13"/>
      <c r="C8" s="66" t="s">
        <v>30</v>
      </c>
      <c r="D8" s="69"/>
      <c r="E8" s="69"/>
      <c r="F8" s="69"/>
      <c r="G8" s="68"/>
      <c r="H8" s="70"/>
      <c r="I8" s="68"/>
      <c r="J8" s="68"/>
      <c r="K8" s="68"/>
      <c r="L8" s="68"/>
      <c r="M8" s="68"/>
      <c r="N8" s="68"/>
      <c r="O8" s="68"/>
    </row>
    <row r="9" s="62" customFormat="true" ht="12.75" hidden="false" customHeight="false" outlineLevel="0" collapsed="false">
      <c r="A9" s="13"/>
      <c r="B9" s="13"/>
      <c r="C9" s="71"/>
      <c r="D9" s="71"/>
      <c r="E9" s="71"/>
      <c r="F9" s="72"/>
      <c r="G9" s="72"/>
      <c r="H9" s="70"/>
      <c r="I9" s="72"/>
      <c r="J9" s="72"/>
      <c r="K9" s="72"/>
      <c r="L9" s="72"/>
      <c r="M9" s="72"/>
      <c r="N9" s="72"/>
      <c r="O9" s="72"/>
    </row>
    <row r="10" s="62" customFormat="true" ht="12.75" hidden="false" customHeight="false" outlineLevel="0" collapsed="false">
      <c r="A10" s="67" t="s">
        <v>31</v>
      </c>
      <c r="B10" s="13"/>
      <c r="C10" s="73"/>
      <c r="D10" s="74"/>
      <c r="E10" s="72"/>
      <c r="F10" s="72"/>
      <c r="H10" s="75"/>
      <c r="I10" s="76" t="s">
        <v>32</v>
      </c>
      <c r="J10" s="77" t="n">
        <f aca="false">O21</f>
        <v>0</v>
      </c>
      <c r="K10" s="75" t="s">
        <v>33</v>
      </c>
      <c r="L10" s="72"/>
      <c r="M10" s="72"/>
      <c r="N10" s="72"/>
      <c r="O10" s="72"/>
    </row>
    <row r="11" s="62" customFormat="true" ht="12.75" hidden="false" customHeight="false" outlineLevel="0" collapsed="false">
      <c r="A11" s="13"/>
      <c r="B11" s="13"/>
      <c r="C11" s="73"/>
      <c r="D11" s="74"/>
      <c r="E11" s="72"/>
      <c r="F11" s="72"/>
      <c r="G11" s="68"/>
      <c r="H11" s="68"/>
      <c r="I11" s="78" t="s">
        <v>34</v>
      </c>
      <c r="J11" s="13" t="s">
        <v>63</v>
      </c>
      <c r="K11" s="13"/>
      <c r="L11" s="13"/>
      <c r="M11" s="72"/>
      <c r="N11" s="72"/>
      <c r="O11" s="72"/>
    </row>
    <row r="12" s="81" customFormat="true" ht="13.5" hidden="false" customHeight="false" outlineLevel="0" collapsed="false">
      <c r="A12" s="67"/>
      <c r="B12" s="13"/>
      <c r="C12" s="71"/>
      <c r="D12" s="71"/>
      <c r="E12" s="79"/>
      <c r="F12" s="80"/>
      <c r="G12" s="79"/>
      <c r="H12" s="79"/>
      <c r="I12" s="79"/>
      <c r="J12" s="80"/>
      <c r="K12" s="80"/>
      <c r="L12" s="80"/>
      <c r="M12" s="80"/>
      <c r="N12" s="80"/>
      <c r="O12" s="80"/>
    </row>
    <row r="13" s="81" customFormat="true" ht="12.75" hidden="false" customHeight="true" outlineLevel="0" collapsed="false">
      <c r="A13" s="121" t="s">
        <v>8</v>
      </c>
      <c r="B13" s="83" t="s">
        <v>37</v>
      </c>
      <c r="C13" s="84" t="s">
        <v>38</v>
      </c>
      <c r="D13" s="84" t="s">
        <v>39</v>
      </c>
      <c r="E13" s="85" t="s">
        <v>40</v>
      </c>
      <c r="F13" s="85"/>
      <c r="G13" s="85"/>
      <c r="H13" s="85"/>
      <c r="I13" s="85"/>
      <c r="J13" s="85"/>
      <c r="K13" s="86" t="s">
        <v>41</v>
      </c>
      <c r="L13" s="86" t="s">
        <v>41</v>
      </c>
      <c r="M13" s="86"/>
      <c r="N13" s="86"/>
      <c r="O13" s="86"/>
    </row>
    <row r="14" s="75" customFormat="true" ht="80.25" hidden="false" customHeight="false" outlineLevel="0" collapsed="false">
      <c r="A14" s="121"/>
      <c r="B14" s="83"/>
      <c r="C14" s="84"/>
      <c r="D14" s="84"/>
      <c r="E14" s="87" t="s">
        <v>42</v>
      </c>
      <c r="F14" s="87" t="s">
        <v>43</v>
      </c>
      <c r="G14" s="87" t="s">
        <v>44</v>
      </c>
      <c r="H14" s="88" t="s">
        <v>45</v>
      </c>
      <c r="I14" s="87" t="s">
        <v>46</v>
      </c>
      <c r="J14" s="87" t="s">
        <v>47</v>
      </c>
      <c r="K14" s="87" t="s">
        <v>13</v>
      </c>
      <c r="L14" s="87" t="s">
        <v>48</v>
      </c>
      <c r="M14" s="87" t="s">
        <v>49</v>
      </c>
      <c r="N14" s="87" t="s">
        <v>46</v>
      </c>
      <c r="O14" s="89" t="s">
        <v>50</v>
      </c>
    </row>
    <row r="15" s="75" customFormat="true" ht="13.5" hidden="false" customHeight="false" outlineLevel="0" collapsed="false">
      <c r="A15" s="90" t="n">
        <v>1</v>
      </c>
      <c r="B15" s="83" t="n">
        <v>2</v>
      </c>
      <c r="C15" s="83" t="n">
        <v>3</v>
      </c>
      <c r="D15" s="83" t="n">
        <v>4</v>
      </c>
      <c r="E15" s="83" t="n">
        <v>5</v>
      </c>
      <c r="F15" s="83" t="n">
        <v>6</v>
      </c>
      <c r="G15" s="83" t="n">
        <v>7</v>
      </c>
      <c r="H15" s="83" t="n">
        <v>8</v>
      </c>
      <c r="I15" s="83" t="n">
        <v>9</v>
      </c>
      <c r="J15" s="83" t="n">
        <v>10</v>
      </c>
      <c r="K15" s="83" t="n">
        <v>11</v>
      </c>
      <c r="L15" s="83" t="n">
        <v>12</v>
      </c>
      <c r="M15" s="83" t="n">
        <v>13</v>
      </c>
      <c r="N15" s="83" t="n">
        <v>14</v>
      </c>
      <c r="O15" s="122" t="n">
        <v>15</v>
      </c>
    </row>
    <row r="16" s="75" customFormat="true" ht="51" hidden="false" customHeight="false" outlineLevel="0" collapsed="false">
      <c r="A16" s="104" t="n">
        <v>1</v>
      </c>
      <c r="B16" s="123" t="s">
        <v>64</v>
      </c>
      <c r="C16" s="124" t="s">
        <v>52</v>
      </c>
      <c r="D16" s="125" t="n">
        <v>78.79</v>
      </c>
      <c r="E16" s="126"/>
      <c r="F16" s="126"/>
      <c r="G16" s="127"/>
      <c r="H16" s="127" t="n">
        <v>0</v>
      </c>
      <c r="I16" s="127"/>
      <c r="J16" s="127"/>
      <c r="K16" s="127"/>
      <c r="L16" s="127"/>
      <c r="M16" s="127" t="n">
        <v>0</v>
      </c>
      <c r="N16" s="127"/>
      <c r="O16" s="127"/>
    </row>
    <row r="17" s="75" customFormat="true" ht="76.5" hidden="false" customHeight="false" outlineLevel="0" collapsed="false">
      <c r="A17" s="104" t="n">
        <v>2</v>
      </c>
      <c r="B17" s="123" t="s">
        <v>65</v>
      </c>
      <c r="C17" s="124" t="s">
        <v>52</v>
      </c>
      <c r="D17" s="125" t="n">
        <v>29.16</v>
      </c>
      <c r="E17" s="126"/>
      <c r="F17" s="126"/>
      <c r="G17" s="127"/>
      <c r="H17" s="127" t="n">
        <v>0</v>
      </c>
      <c r="I17" s="127"/>
      <c r="J17" s="127"/>
      <c r="K17" s="127"/>
      <c r="L17" s="127"/>
      <c r="M17" s="127" t="n">
        <v>0</v>
      </c>
      <c r="N17" s="127"/>
      <c r="O17" s="127"/>
    </row>
    <row r="18" s="75" customFormat="true" ht="51" hidden="false" customHeight="false" outlineLevel="0" collapsed="false">
      <c r="A18" s="104" t="n">
        <f aca="false">A17+1</f>
        <v>3</v>
      </c>
      <c r="B18" s="123" t="s">
        <v>66</v>
      </c>
      <c r="C18" s="124" t="s">
        <v>52</v>
      </c>
      <c r="D18" s="125" t="n">
        <v>355.46</v>
      </c>
      <c r="E18" s="126"/>
      <c r="F18" s="126"/>
      <c r="G18" s="127"/>
      <c r="H18" s="127" t="n">
        <v>0</v>
      </c>
      <c r="I18" s="127"/>
      <c r="J18" s="127"/>
      <c r="K18" s="127"/>
      <c r="L18" s="127"/>
      <c r="M18" s="127" t="n">
        <v>0</v>
      </c>
      <c r="N18" s="127"/>
      <c r="O18" s="127"/>
    </row>
    <row r="19" s="75" customFormat="true" ht="51" hidden="false" customHeight="false" outlineLevel="0" collapsed="false">
      <c r="A19" s="104" t="n">
        <v>4</v>
      </c>
      <c r="B19" s="123" t="s">
        <v>67</v>
      </c>
      <c r="C19" s="124" t="s">
        <v>52</v>
      </c>
      <c r="D19" s="125" t="n">
        <v>63.64</v>
      </c>
      <c r="E19" s="126"/>
      <c r="F19" s="126"/>
      <c r="G19" s="127"/>
      <c r="H19" s="127" t="n">
        <v>0</v>
      </c>
      <c r="I19" s="127"/>
      <c r="J19" s="127"/>
      <c r="K19" s="127"/>
      <c r="L19" s="127"/>
      <c r="M19" s="127" t="n">
        <v>0</v>
      </c>
      <c r="N19" s="127"/>
      <c r="O19" s="127"/>
    </row>
    <row r="20" s="75" customFormat="true" ht="12.75" hidden="false" customHeight="false" outlineLevel="0" collapsed="false">
      <c r="A20" s="104" t="n">
        <v>5</v>
      </c>
      <c r="B20" s="123" t="s">
        <v>57</v>
      </c>
      <c r="C20" s="124" t="s">
        <v>52</v>
      </c>
      <c r="D20" s="125" t="n">
        <v>527.05</v>
      </c>
      <c r="E20" s="126"/>
      <c r="F20" s="126"/>
      <c r="G20" s="127"/>
      <c r="H20" s="127"/>
      <c r="I20" s="127"/>
      <c r="J20" s="127"/>
      <c r="K20" s="127"/>
      <c r="L20" s="127"/>
      <c r="M20" s="127"/>
      <c r="N20" s="127"/>
      <c r="O20" s="127"/>
    </row>
    <row r="21" s="75" customFormat="true" ht="26.25" hidden="false" customHeight="true" outlineLevel="0" collapsed="false">
      <c r="A21" s="128" t="s">
        <v>68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09"/>
      <c r="L21" s="109"/>
      <c r="M21" s="127" t="s">
        <v>69</v>
      </c>
      <c r="N21" s="109"/>
      <c r="O21" s="109"/>
    </row>
    <row r="22" s="75" customFormat="true" ht="12.75" hidden="false" customHeight="false" outlineLevel="0" collapsed="false">
      <c r="A22" s="129"/>
      <c r="C22" s="130"/>
      <c r="D22" s="130"/>
      <c r="E22" s="131"/>
      <c r="F22" s="132"/>
      <c r="G22" s="132"/>
      <c r="H22" s="131"/>
      <c r="I22" s="80"/>
      <c r="J22" s="132"/>
      <c r="K22" s="132"/>
      <c r="L22" s="132"/>
      <c r="M22" s="132"/>
      <c r="N22" s="132"/>
      <c r="O22" s="132"/>
    </row>
    <row r="23" s="75" customFormat="true" ht="12.75" hidden="false" customHeight="false" outlineLevel="0" collapsed="false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="75" customFormat="true" ht="12.75" hidden="false" customHeight="false" outlineLevel="0" collapsed="false">
      <c r="A24" s="115" t="s">
        <v>24</v>
      </c>
      <c r="B24" s="133"/>
      <c r="C24" s="117"/>
      <c r="D24" s="59"/>
      <c r="E24" s="59"/>
      <c r="F24" s="59"/>
      <c r="G24" s="59"/>
      <c r="H24" s="13" t="s">
        <v>70</v>
      </c>
      <c r="I24" s="13"/>
      <c r="J24" s="13"/>
      <c r="K24" s="13"/>
      <c r="L24" s="13"/>
      <c r="M24" s="59"/>
      <c r="N24" s="59"/>
      <c r="O24" s="59"/>
    </row>
    <row r="25" s="75" customFormat="true" ht="12.75" hidden="false" customHeight="false" outlineLevel="0" collapsed="false">
      <c r="A25" s="134" t="s">
        <v>59</v>
      </c>
      <c r="B25" s="134"/>
      <c r="C25" s="134"/>
      <c r="D25" s="59"/>
      <c r="E25" s="59"/>
      <c r="F25" s="59"/>
      <c r="G25" s="59"/>
      <c r="H25" s="135" t="s">
        <v>59</v>
      </c>
      <c r="I25" s="135"/>
      <c r="J25" s="135"/>
      <c r="K25" s="136"/>
      <c r="L25" s="136"/>
      <c r="M25" s="59"/>
      <c r="N25" s="59"/>
      <c r="O25" s="59"/>
    </row>
    <row r="27" customFormat="false" ht="12.75" hidden="false" customHeight="false" outlineLevel="0" collapsed="false">
      <c r="A27" s="59" t="s">
        <v>60</v>
      </c>
    </row>
    <row r="29" customFormat="false" ht="21" hidden="false" customHeight="true" outlineLevel="0" collapsed="false"/>
  </sheetData>
  <mergeCells count="16">
    <mergeCell ref="A2:O2"/>
    <mergeCell ref="A3:O3"/>
    <mergeCell ref="A4:O4"/>
    <mergeCell ref="A6:B6"/>
    <mergeCell ref="A7:B7"/>
    <mergeCell ref="A8:B8"/>
    <mergeCell ref="J11:L11"/>
    <mergeCell ref="A13:A14"/>
    <mergeCell ref="B13:B14"/>
    <mergeCell ref="C13:C14"/>
    <mergeCell ref="D13:D14"/>
    <mergeCell ref="E13:J13"/>
    <mergeCell ref="K13:O13"/>
    <mergeCell ref="A21:J21"/>
    <mergeCell ref="H24:L24"/>
    <mergeCell ref="A25:C25"/>
  </mergeCells>
  <printOptions headings="false" gridLines="false" gridLinesSet="true" horizontalCentered="false" verticalCentered="false"/>
  <pageMargins left="0.7875" right="0.708333333333333" top="0.945138888888889" bottom="0.747916666666667" header="0.511805555555555" footer="0.511805555555555"/>
  <pageSetup paperSize="1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CD5B5"/>
    <pageSetUpPr fitToPage="false"/>
  </sheetPr>
  <dimension ref="A1:Q284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2" activeCellId="0" sqref="A2"/>
    </sheetView>
  </sheetViews>
  <sheetFormatPr defaultRowHeight="12.75" zeroHeight="false" outlineLevelRow="1" outlineLevelCol="0"/>
  <cols>
    <col collapsed="false" customWidth="true" hidden="false" outlineLevel="0" max="1" min="1" style="0" width="10.58"/>
    <col collapsed="false" customWidth="true" hidden="false" outlineLevel="0" max="2" min="2" style="0" width="43"/>
    <col collapsed="false" customWidth="true" hidden="false" outlineLevel="0" max="3" min="3" style="0" width="6.86"/>
    <col collapsed="false" customWidth="true" hidden="false" outlineLevel="0" max="4" min="4" style="0" width="7.29"/>
    <col collapsed="false" customWidth="true" hidden="false" outlineLevel="0" max="5" min="5" style="58" width="6.86"/>
    <col collapsed="false" customWidth="true" hidden="false" outlineLevel="0" max="6" min="6" style="0" width="6.42"/>
    <col collapsed="false" customWidth="true" hidden="false" outlineLevel="0" max="7" min="7" style="0" width="7.57"/>
    <col collapsed="false" customWidth="true" hidden="false" outlineLevel="0" max="8" min="8" style="0" width="11.29"/>
    <col collapsed="false" customWidth="true" hidden="false" outlineLevel="0" max="9" min="9" style="0" width="8.86"/>
    <col collapsed="false" customWidth="true" hidden="false" outlineLevel="0" max="10" min="10" style="0" width="11.14"/>
    <col collapsed="false" customWidth="true" hidden="false" outlineLevel="0" max="11" min="11" style="0" width="7.71"/>
    <col collapsed="false" customWidth="true" hidden="false" outlineLevel="0" max="12" min="12" style="0" width="9.71"/>
    <col collapsed="false" customWidth="true" hidden="false" outlineLevel="0" max="13" min="13" style="0" width="11.29"/>
    <col collapsed="false" customWidth="true" hidden="false" outlineLevel="0" max="14" min="14" style="0" width="8.14"/>
    <col collapsed="false" customWidth="true" hidden="false" outlineLevel="0" max="15" min="15" style="0" width="10.29"/>
    <col collapsed="false" customWidth="true" hidden="false" outlineLevel="0" max="16" min="16" style="0" width="8.54"/>
    <col collapsed="false" customWidth="true" hidden="false" outlineLevel="0" max="17" min="17" style="0" width="10.29"/>
    <col collapsed="false" customWidth="true" hidden="false" outlineLevel="0" max="1025" min="18" style="0" width="8.54"/>
  </cols>
  <sheetData>
    <row r="1" customFormat="false" ht="12.75" hidden="true" customHeight="false" outlineLevel="1" collapsed="false">
      <c r="F1" s="0" t="n">
        <v>3.8</v>
      </c>
      <c r="H1" s="0" t="s">
        <v>71</v>
      </c>
      <c r="I1" s="137" t="n">
        <v>0.08</v>
      </c>
    </row>
    <row r="2" s="62" customFormat="true" ht="15.75" hidden="false" customHeight="false" outlineLevel="0" collapsed="false">
      <c r="A2" s="138" t="s">
        <v>72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="62" customFormat="true" ht="16.5" hidden="false" customHeight="false" outlineLevel="0" collapsed="false">
      <c r="A3" s="139" t="s">
        <v>73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="62" customFormat="true" ht="12.75" hidden="false" customHeight="false" outlineLevel="0" collapsed="false">
      <c r="A4" s="75"/>
      <c r="B4" s="75"/>
      <c r="C4" s="75"/>
      <c r="D4" s="75"/>
      <c r="E4" s="75"/>
      <c r="F4" s="75"/>
      <c r="G4" s="75"/>
      <c r="H4" s="140"/>
      <c r="I4" s="75"/>
      <c r="J4" s="75"/>
      <c r="K4" s="75"/>
      <c r="L4" s="75"/>
      <c r="M4" s="75"/>
      <c r="N4" s="75"/>
      <c r="O4" s="75"/>
    </row>
    <row r="5" s="62" customFormat="true" ht="12.75" hidden="false" customHeight="false" outlineLevel="0" collapsed="false">
      <c r="A5" s="13" t="s">
        <v>2</v>
      </c>
      <c r="B5" s="13"/>
      <c r="C5" s="13" t="e">
        <f aca="false">#REF!</f>
        <v>#REF!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="62" customFormat="true" ht="12.75" hidden="false" customHeight="false" outlineLevel="0" collapsed="false">
      <c r="A6" s="13" t="s">
        <v>6</v>
      </c>
      <c r="B6" s="13"/>
      <c r="C6" s="68" t="e">
        <f aca="false">#REF!</f>
        <v>#REF!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="62" customFormat="true" ht="12.75" hidden="false" customHeight="false" outlineLevel="0" collapsed="false">
      <c r="A7" s="13" t="s">
        <v>74</v>
      </c>
      <c r="B7" s="13"/>
      <c r="C7" s="62" t="e">
        <f aca="false">#REF!</f>
        <v>#REF!</v>
      </c>
      <c r="D7" s="68"/>
      <c r="E7" s="68"/>
      <c r="F7" s="68"/>
      <c r="G7" s="68"/>
      <c r="H7" s="70"/>
      <c r="I7" s="68"/>
      <c r="J7" s="68"/>
      <c r="K7" s="68"/>
      <c r="L7" s="68"/>
      <c r="M7" s="68"/>
      <c r="N7" s="68"/>
      <c r="O7" s="68"/>
    </row>
    <row r="8" s="62" customFormat="true" ht="12.75" hidden="false" customHeight="false" outlineLevel="0" collapsed="false">
      <c r="A8" s="13" t="s">
        <v>75</v>
      </c>
      <c r="B8" s="13"/>
      <c r="C8" s="141" t="e">
        <f aca="false">#REF!</f>
        <v>#REF!</v>
      </c>
      <c r="D8" s="72"/>
      <c r="E8" s="72"/>
      <c r="F8" s="72"/>
      <c r="G8" s="72"/>
      <c r="H8" s="70"/>
      <c r="I8" s="72"/>
      <c r="J8" s="72"/>
      <c r="K8" s="72"/>
      <c r="L8" s="72"/>
      <c r="M8" s="72"/>
      <c r="N8" s="72"/>
      <c r="O8" s="72"/>
    </row>
    <row r="9" s="62" customFormat="true" ht="12.75" hidden="false" customHeight="false" outlineLevel="0" collapsed="false">
      <c r="A9" s="13"/>
      <c r="B9" s="13"/>
      <c r="C9" s="141"/>
      <c r="D9" s="72"/>
      <c r="E9" s="72"/>
      <c r="F9" s="72"/>
      <c r="G9" s="72"/>
      <c r="H9" s="70"/>
      <c r="I9" s="72"/>
      <c r="J9" s="72"/>
      <c r="K9" s="72"/>
      <c r="L9" s="72"/>
      <c r="M9" s="72"/>
      <c r="N9" s="72"/>
      <c r="O9" s="72"/>
    </row>
    <row r="10" s="62" customFormat="true" ht="12.75" hidden="false" customHeight="false" outlineLevel="0" collapsed="false">
      <c r="A10" s="13"/>
      <c r="B10" s="13"/>
      <c r="C10" s="73"/>
      <c r="D10" s="74"/>
      <c r="E10" s="72"/>
      <c r="F10" s="72"/>
      <c r="H10" s="75"/>
      <c r="I10" s="76" t="s">
        <v>32</v>
      </c>
      <c r="J10" s="77" t="n">
        <f aca="false">O277</f>
        <v>26570.85</v>
      </c>
      <c r="K10" s="75" t="s">
        <v>76</v>
      </c>
      <c r="L10" s="72"/>
      <c r="M10" s="72"/>
      <c r="N10" s="72"/>
      <c r="O10" s="72"/>
    </row>
    <row r="11" s="62" customFormat="true" ht="12.75" hidden="false" customHeight="false" outlineLevel="0" collapsed="false">
      <c r="A11" s="13"/>
      <c r="B11" s="13"/>
      <c r="C11" s="73"/>
      <c r="D11" s="74"/>
      <c r="E11" s="72"/>
      <c r="F11" s="72"/>
      <c r="G11" s="78" t="s">
        <v>34</v>
      </c>
      <c r="H11" s="78"/>
      <c r="I11" s="78"/>
      <c r="J11" s="142" t="e">
        <f aca="false">#REF!</f>
        <v>#REF!</v>
      </c>
      <c r="K11" s="142"/>
      <c r="L11" s="142"/>
      <c r="M11" s="72"/>
      <c r="N11" s="72"/>
      <c r="O11" s="72"/>
    </row>
    <row r="12" s="62" customFormat="true" ht="12.75" hidden="false" customHeight="false" outlineLevel="0" collapsed="false">
      <c r="A12" s="13"/>
      <c r="B12" s="13"/>
      <c r="C12" s="73"/>
      <c r="D12" s="74"/>
      <c r="E12" s="72"/>
      <c r="F12" s="72"/>
      <c r="G12" s="72"/>
      <c r="H12" s="70"/>
      <c r="I12" s="72"/>
      <c r="J12" s="72"/>
      <c r="K12" s="72"/>
      <c r="L12" s="72"/>
      <c r="M12" s="72"/>
      <c r="N12" s="72"/>
      <c r="O12" s="72"/>
    </row>
    <row r="13" s="62" customFormat="true" ht="13.5" hidden="false" customHeight="false" outlineLevel="0" collapsed="false">
      <c r="A13" s="67" t="s">
        <v>77</v>
      </c>
      <c r="B13" s="68"/>
      <c r="C13" s="68"/>
      <c r="D13" s="142"/>
      <c r="E13" s="68"/>
      <c r="F13" s="68"/>
      <c r="G13" s="68"/>
      <c r="H13" s="140"/>
      <c r="I13" s="75"/>
      <c r="J13" s="77"/>
      <c r="K13" s="75"/>
      <c r="M13" s="143"/>
      <c r="N13" s="143"/>
      <c r="O13" s="75"/>
    </row>
    <row r="14" s="62" customFormat="true" ht="18.75" hidden="false" customHeight="true" outlineLevel="0" collapsed="false">
      <c r="A14" s="82" t="s">
        <v>36</v>
      </c>
      <c r="B14" s="83" t="s">
        <v>78</v>
      </c>
      <c r="C14" s="84" t="s">
        <v>79</v>
      </c>
      <c r="D14" s="84" t="s">
        <v>80</v>
      </c>
      <c r="E14" s="85" t="s">
        <v>40</v>
      </c>
      <c r="F14" s="85"/>
      <c r="G14" s="85"/>
      <c r="H14" s="85"/>
      <c r="I14" s="85"/>
      <c r="J14" s="85"/>
      <c r="K14" s="86" t="s">
        <v>41</v>
      </c>
      <c r="L14" s="86" t="s">
        <v>41</v>
      </c>
      <c r="M14" s="86"/>
      <c r="N14" s="86"/>
      <c r="O14" s="86"/>
    </row>
    <row r="15" s="62" customFormat="true" ht="58.5" hidden="false" customHeight="true" outlineLevel="0" collapsed="false">
      <c r="A15" s="82"/>
      <c r="B15" s="83"/>
      <c r="C15" s="84"/>
      <c r="D15" s="84"/>
      <c r="E15" s="87" t="s">
        <v>81</v>
      </c>
      <c r="F15" s="87" t="s">
        <v>82</v>
      </c>
      <c r="G15" s="87" t="s">
        <v>83</v>
      </c>
      <c r="H15" s="88" t="s">
        <v>84</v>
      </c>
      <c r="I15" s="87" t="s">
        <v>85</v>
      </c>
      <c r="J15" s="87" t="s">
        <v>86</v>
      </c>
      <c r="K15" s="87" t="s">
        <v>13</v>
      </c>
      <c r="L15" s="87" t="s">
        <v>87</v>
      </c>
      <c r="M15" s="87" t="s">
        <v>88</v>
      </c>
      <c r="N15" s="87" t="s">
        <v>85</v>
      </c>
      <c r="O15" s="89" t="s">
        <v>86</v>
      </c>
    </row>
    <row r="16" s="144" customFormat="true" ht="15" hidden="false" customHeight="true" outlineLevel="0" collapsed="false">
      <c r="A16" s="83" t="n">
        <v>1</v>
      </c>
      <c r="B16" s="83" t="n">
        <v>2</v>
      </c>
      <c r="C16" s="83" t="n">
        <v>3</v>
      </c>
      <c r="D16" s="83" t="n">
        <v>4</v>
      </c>
      <c r="E16" s="83" t="n">
        <v>5</v>
      </c>
      <c r="F16" s="83" t="n">
        <v>6</v>
      </c>
      <c r="G16" s="83" t="n">
        <v>7</v>
      </c>
      <c r="H16" s="83" t="n">
        <v>8</v>
      </c>
      <c r="I16" s="83" t="n">
        <v>9</v>
      </c>
      <c r="J16" s="83" t="n">
        <v>10</v>
      </c>
      <c r="K16" s="83" t="n">
        <v>11</v>
      </c>
      <c r="L16" s="83" t="n">
        <v>12</v>
      </c>
      <c r="M16" s="83" t="n">
        <v>13</v>
      </c>
      <c r="N16" s="83" t="n">
        <v>14</v>
      </c>
      <c r="O16" s="91" t="n">
        <v>15</v>
      </c>
    </row>
    <row r="17" s="144" customFormat="true" ht="15" hidden="false" customHeight="true" outlineLevel="0" collapsed="false">
      <c r="A17" s="145" t="s">
        <v>89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6"/>
      <c r="L17" s="146"/>
      <c r="M17" s="146"/>
      <c r="N17" s="146"/>
      <c r="O17" s="147"/>
    </row>
    <row r="18" s="144" customFormat="true" ht="15" hidden="false" customHeight="true" outlineLevel="0" collapsed="false">
      <c r="A18" s="148"/>
      <c r="B18" s="149" t="s">
        <v>90</v>
      </c>
      <c r="C18" s="149"/>
      <c r="D18" s="149"/>
      <c r="E18" s="149"/>
      <c r="F18" s="149"/>
      <c r="G18" s="149"/>
      <c r="H18" s="148"/>
      <c r="I18" s="148"/>
      <c r="J18" s="148"/>
      <c r="K18" s="150"/>
      <c r="L18" s="150"/>
      <c r="M18" s="150"/>
      <c r="N18" s="150"/>
      <c r="O18" s="150"/>
    </row>
    <row r="19" s="129" customFormat="true" ht="15" hidden="false" customHeight="true" outlineLevel="0" collapsed="false">
      <c r="A19" s="151" t="s">
        <v>91</v>
      </c>
      <c r="B19" s="152" t="s">
        <v>92</v>
      </c>
      <c r="C19" s="153" t="s">
        <v>93</v>
      </c>
      <c r="D19" s="153" t="n">
        <v>30</v>
      </c>
      <c r="E19" s="154" t="n">
        <v>0.2</v>
      </c>
      <c r="F19" s="155" t="n">
        <f aca="false">$F$1</f>
        <v>3.8</v>
      </c>
      <c r="G19" s="155" t="n">
        <f aca="false">ROUND(E19*F19,2)</f>
        <v>0.76</v>
      </c>
      <c r="H19" s="155"/>
      <c r="I19" s="155" t="n">
        <f aca="false">ROUND(G19*$I$1,2)</f>
        <v>0.06</v>
      </c>
      <c r="J19" s="156" t="n">
        <f aca="false">SUM(G19:I19)</f>
        <v>0.82</v>
      </c>
      <c r="K19" s="156" t="n">
        <f aca="false">ROUND(D19*E19,2)</f>
        <v>6</v>
      </c>
      <c r="L19" s="156" t="n">
        <f aca="false">ROUND(D19*G19,2)</f>
        <v>22.8</v>
      </c>
      <c r="M19" s="156" t="n">
        <f aca="false">ROUND(D19*H19,2)</f>
        <v>0</v>
      </c>
      <c r="N19" s="156" t="n">
        <f aca="false">ROUND(I19*D19,2)</f>
        <v>1.8</v>
      </c>
      <c r="O19" s="156" t="n">
        <f aca="false">SUM(L19:N19)</f>
        <v>24.6</v>
      </c>
    </row>
    <row r="20" s="159" customFormat="true" ht="15" hidden="false" customHeight="true" outlineLevel="0" collapsed="false">
      <c r="A20" s="151" t="s">
        <v>94</v>
      </c>
      <c r="B20" s="152" t="s">
        <v>95</v>
      </c>
      <c r="C20" s="153" t="s">
        <v>93</v>
      </c>
      <c r="D20" s="153" t="n">
        <v>30</v>
      </c>
      <c r="E20" s="157" t="n">
        <v>0.1</v>
      </c>
      <c r="F20" s="155" t="n">
        <f aca="false">$F$1</f>
        <v>3.8</v>
      </c>
      <c r="G20" s="155" t="n">
        <f aca="false">ROUND(E20*F20,2)</f>
        <v>0.38</v>
      </c>
      <c r="H20" s="155"/>
      <c r="I20" s="155" t="n">
        <f aca="false">ROUND(G20*$I$1,2)</f>
        <v>0.03</v>
      </c>
      <c r="J20" s="156" t="n">
        <f aca="false">SUM(G20:I20)</f>
        <v>0.41</v>
      </c>
      <c r="K20" s="158" t="n">
        <f aca="false">ROUND(D20*E20,2)</f>
        <v>3</v>
      </c>
      <c r="L20" s="158" t="n">
        <f aca="false">ROUND(D20*G20,2)</f>
        <v>11.4</v>
      </c>
      <c r="M20" s="158" t="n">
        <f aca="false">ROUND(D20*H20,2)</f>
        <v>0</v>
      </c>
      <c r="N20" s="158" t="n">
        <f aca="false">ROUND(I20*D20,2)</f>
        <v>0.9</v>
      </c>
      <c r="O20" s="158" t="n">
        <f aca="false">SUM(L20:N20)</f>
        <v>12.3</v>
      </c>
    </row>
    <row r="21" s="159" customFormat="true" ht="15" hidden="false" customHeight="true" outlineLevel="0" collapsed="false">
      <c r="A21" s="151" t="s">
        <v>96</v>
      </c>
      <c r="B21" s="152" t="s">
        <v>97</v>
      </c>
      <c r="C21" s="153" t="s">
        <v>98</v>
      </c>
      <c r="D21" s="153" t="n">
        <v>0.65</v>
      </c>
      <c r="E21" s="157" t="n">
        <v>1.2</v>
      </c>
      <c r="F21" s="155" t="n">
        <f aca="false">$F$1</f>
        <v>3.8</v>
      </c>
      <c r="G21" s="155" t="n">
        <f aca="false">ROUND(E21*F21,2)</f>
        <v>4.56</v>
      </c>
      <c r="H21" s="155"/>
      <c r="I21" s="155" t="n">
        <f aca="false">ROUND(G21*$I$1,2)</f>
        <v>0.36</v>
      </c>
      <c r="J21" s="156" t="n">
        <f aca="false">SUM(G21:I21)</f>
        <v>4.92</v>
      </c>
      <c r="K21" s="158" t="n">
        <f aca="false">ROUND(D21*E21,2)</f>
        <v>0.78</v>
      </c>
      <c r="L21" s="158" t="n">
        <f aca="false">ROUND(D21*G21,2)</f>
        <v>2.96</v>
      </c>
      <c r="M21" s="158" t="n">
        <f aca="false">ROUND(D21*H21,2)</f>
        <v>0</v>
      </c>
      <c r="N21" s="158" t="n">
        <f aca="false">ROUND(I21*D21,2)</f>
        <v>0.23</v>
      </c>
      <c r="O21" s="158" t="n">
        <f aca="false">SUM(L21:N21)</f>
        <v>3.19</v>
      </c>
    </row>
    <row r="22" s="159" customFormat="true" ht="51" hidden="false" customHeight="false" outlineLevel="0" collapsed="false">
      <c r="A22" s="160" t="s">
        <v>99</v>
      </c>
      <c r="B22" s="152" t="s">
        <v>100</v>
      </c>
      <c r="C22" s="153" t="s">
        <v>101</v>
      </c>
      <c r="D22" s="153" t="n">
        <v>1</v>
      </c>
      <c r="E22" s="157" t="n">
        <v>16</v>
      </c>
      <c r="F22" s="155" t="n">
        <f aca="false">$F$1</f>
        <v>3.8</v>
      </c>
      <c r="G22" s="155" t="n">
        <f aca="false">ROUND(E22*F22,2)</f>
        <v>60.8</v>
      </c>
      <c r="H22" s="155"/>
      <c r="I22" s="155" t="n">
        <f aca="false">ROUND(G22*$I$1,2)+110</f>
        <v>114.86</v>
      </c>
      <c r="J22" s="156" t="n">
        <f aca="false">SUM(G22:I22)</f>
        <v>175.66</v>
      </c>
      <c r="K22" s="158" t="n">
        <f aca="false">ROUND(D22*E22,2)</f>
        <v>16</v>
      </c>
      <c r="L22" s="158" t="n">
        <f aca="false">ROUND(D22*G22,2)</f>
        <v>60.8</v>
      </c>
      <c r="M22" s="158" t="n">
        <f aca="false">ROUND(D22*H22,2)</f>
        <v>0</v>
      </c>
      <c r="N22" s="158" t="n">
        <f aca="false">ROUND(I22*D22,2)</f>
        <v>114.86</v>
      </c>
      <c r="O22" s="158" t="n">
        <f aca="false">SUM(L22:N22)</f>
        <v>175.66</v>
      </c>
    </row>
    <row r="23" s="159" customFormat="true" ht="25.5" hidden="false" customHeight="false" outlineLevel="0" collapsed="false">
      <c r="A23" s="160" t="s">
        <v>102</v>
      </c>
      <c r="B23" s="152" t="s">
        <v>103</v>
      </c>
      <c r="C23" s="153" t="s">
        <v>52</v>
      </c>
      <c r="D23" s="153" t="n">
        <v>45</v>
      </c>
      <c r="E23" s="157" t="n">
        <v>0.04</v>
      </c>
      <c r="F23" s="155" t="n">
        <f aca="false">$F$1</f>
        <v>3.8</v>
      </c>
      <c r="G23" s="155" t="n">
        <f aca="false">ROUND(E23*F23,2)</f>
        <v>0.15</v>
      </c>
      <c r="H23" s="155"/>
      <c r="I23" s="155" t="n">
        <f aca="false">ROUND(G23*$I$1,2)</f>
        <v>0.01</v>
      </c>
      <c r="J23" s="156" t="n">
        <f aca="false">SUM(G23:I23)</f>
        <v>0.16</v>
      </c>
      <c r="K23" s="158" t="n">
        <f aca="false">ROUND(D23*E23,2)</f>
        <v>1.8</v>
      </c>
      <c r="L23" s="158" t="n">
        <f aca="false">ROUND(D23*G23,2)</f>
        <v>6.75</v>
      </c>
      <c r="M23" s="158" t="n">
        <f aca="false">ROUND(D23*H23,2)</f>
        <v>0</v>
      </c>
      <c r="N23" s="158" t="n">
        <f aca="false">ROUND(I23*D23,2)</f>
        <v>0.45</v>
      </c>
      <c r="O23" s="158" t="n">
        <f aca="false">SUM(L23:N23)</f>
        <v>7.2</v>
      </c>
    </row>
    <row r="24" s="159" customFormat="true" ht="25.5" hidden="false" customHeight="false" outlineLevel="0" collapsed="false">
      <c r="A24" s="160" t="s">
        <v>104</v>
      </c>
      <c r="B24" s="152" t="s">
        <v>105</v>
      </c>
      <c r="C24" s="153" t="s">
        <v>106</v>
      </c>
      <c r="D24" s="153" t="n">
        <v>5</v>
      </c>
      <c r="E24" s="161" t="n">
        <v>0.5</v>
      </c>
      <c r="F24" s="155" t="n">
        <f aca="false">$F$1</f>
        <v>3.8</v>
      </c>
      <c r="G24" s="155" t="n">
        <f aca="false">ROUND(E24*F24,2)</f>
        <v>1.9</v>
      </c>
      <c r="H24" s="155"/>
      <c r="I24" s="155" t="n">
        <f aca="false">ROUND(G24*$I$1,2)</f>
        <v>0.15</v>
      </c>
      <c r="J24" s="156" t="n">
        <f aca="false">SUM(G24:I24)</f>
        <v>2.05</v>
      </c>
      <c r="K24" s="158" t="n">
        <f aca="false">ROUND(D24*E24,2)</f>
        <v>2.5</v>
      </c>
      <c r="L24" s="158" t="n">
        <f aca="false">ROUND(D24*G24,2)</f>
        <v>9.5</v>
      </c>
      <c r="M24" s="158" t="n">
        <f aca="false">ROUND(D24*H24,2)</f>
        <v>0</v>
      </c>
      <c r="N24" s="158" t="n">
        <f aca="false">ROUND(I24*D24,2)</f>
        <v>0.75</v>
      </c>
      <c r="O24" s="158" t="n">
        <f aca="false">SUM(L24:N24)</f>
        <v>10.25</v>
      </c>
    </row>
    <row r="25" s="159" customFormat="true" ht="25.5" hidden="false" customHeight="false" outlineLevel="0" collapsed="false">
      <c r="A25" s="160" t="s">
        <v>107</v>
      </c>
      <c r="B25" s="152" t="s">
        <v>108</v>
      </c>
      <c r="C25" s="153" t="s">
        <v>98</v>
      </c>
      <c r="D25" s="153" t="n">
        <v>2.7</v>
      </c>
      <c r="E25" s="157" t="n">
        <v>1.39</v>
      </c>
      <c r="F25" s="155" t="n">
        <f aca="false">$F$1</f>
        <v>3.8</v>
      </c>
      <c r="G25" s="155" t="n">
        <f aca="false">ROUND(E25*F25,2)</f>
        <v>5.28</v>
      </c>
      <c r="H25" s="155"/>
      <c r="I25" s="155" t="n">
        <f aca="false">ROUND(G25*$I$1,2)</f>
        <v>0.42</v>
      </c>
      <c r="J25" s="156" t="n">
        <f aca="false">SUM(G25:I25)</f>
        <v>5.7</v>
      </c>
      <c r="K25" s="158" t="n">
        <f aca="false">ROUND(D25*E25,2)</f>
        <v>3.75</v>
      </c>
      <c r="L25" s="158" t="n">
        <f aca="false">ROUND(D25*G25,2)</f>
        <v>14.26</v>
      </c>
      <c r="M25" s="158" t="n">
        <f aca="false">ROUND(D25*H25,2)</f>
        <v>0</v>
      </c>
      <c r="N25" s="158" t="n">
        <f aca="false">ROUND(I25*D25,2)</f>
        <v>1.13</v>
      </c>
      <c r="O25" s="158" t="n">
        <f aca="false">SUM(L25:N25)</f>
        <v>15.39</v>
      </c>
    </row>
    <row r="26" s="159" customFormat="true" ht="15" hidden="false" customHeight="true" outlineLevel="0" collapsed="false">
      <c r="A26" s="160" t="s">
        <v>109</v>
      </c>
      <c r="B26" s="152" t="s">
        <v>110</v>
      </c>
      <c r="C26" s="153" t="s">
        <v>111</v>
      </c>
      <c r="D26" s="153" t="n">
        <v>0.662</v>
      </c>
      <c r="E26" s="157" t="n">
        <v>1.65</v>
      </c>
      <c r="F26" s="155" t="n">
        <f aca="false">$F$1</f>
        <v>3.8</v>
      </c>
      <c r="G26" s="155" t="n">
        <f aca="false">ROUND(E26*F26,2)</f>
        <v>6.27</v>
      </c>
      <c r="H26" s="155"/>
      <c r="I26" s="155" t="n">
        <f aca="false">ROUND(G26*$I$1,2)</f>
        <v>0.5</v>
      </c>
      <c r="J26" s="156" t="n">
        <f aca="false">SUM(G26:I26)</f>
        <v>6.77</v>
      </c>
      <c r="K26" s="158" t="n">
        <f aca="false">ROUND(D26*E26,2)</f>
        <v>1.09</v>
      </c>
      <c r="L26" s="158" t="n">
        <f aca="false">ROUND(D26*G26,2)</f>
        <v>4.15</v>
      </c>
      <c r="M26" s="158" t="n">
        <f aca="false">ROUND(D26*H26,2)</f>
        <v>0</v>
      </c>
      <c r="N26" s="158" t="n">
        <f aca="false">ROUND(I26*D26,2)</f>
        <v>0.33</v>
      </c>
      <c r="O26" s="158" t="n">
        <f aca="false">SUM(L26:N26)</f>
        <v>4.48</v>
      </c>
    </row>
    <row r="27" s="159" customFormat="true" ht="25.5" hidden="false" customHeight="false" outlineLevel="0" collapsed="false">
      <c r="A27" s="160" t="s">
        <v>112</v>
      </c>
      <c r="B27" s="152" t="s">
        <v>113</v>
      </c>
      <c r="C27" s="153" t="s">
        <v>52</v>
      </c>
      <c r="D27" s="153" t="n">
        <v>22</v>
      </c>
      <c r="E27" s="157" t="n">
        <v>0.2</v>
      </c>
      <c r="F27" s="155" t="n">
        <f aca="false">$F$1</f>
        <v>3.8</v>
      </c>
      <c r="G27" s="155" t="n">
        <f aca="false">ROUND(E27*F27,2)</f>
        <v>0.76</v>
      </c>
      <c r="H27" s="155"/>
      <c r="I27" s="155" t="n">
        <f aca="false">ROUND(G27*$I$1,2)</f>
        <v>0.06</v>
      </c>
      <c r="J27" s="156" t="n">
        <f aca="false">SUM(G27:I27)</f>
        <v>0.82</v>
      </c>
      <c r="K27" s="158" t="n">
        <f aca="false">ROUND(D27*E27,2)</f>
        <v>4.4</v>
      </c>
      <c r="L27" s="158" t="n">
        <f aca="false">ROUND(D27*G27,2)</f>
        <v>16.72</v>
      </c>
      <c r="M27" s="158" t="n">
        <f aca="false">ROUND(D27*H27,2)</f>
        <v>0</v>
      </c>
      <c r="N27" s="158" t="n">
        <f aca="false">ROUND(I27*D27,2)</f>
        <v>1.32</v>
      </c>
      <c r="O27" s="158" t="n">
        <f aca="false">SUM(L27:N27)</f>
        <v>18.04</v>
      </c>
    </row>
    <row r="28" s="159" customFormat="true" ht="25.5" hidden="false" customHeight="false" outlineLevel="0" collapsed="false">
      <c r="A28" s="160" t="s">
        <v>114</v>
      </c>
      <c r="B28" s="152" t="s">
        <v>115</v>
      </c>
      <c r="C28" s="153" t="s">
        <v>52</v>
      </c>
      <c r="D28" s="153" t="n">
        <v>53</v>
      </c>
      <c r="E28" s="157" t="n">
        <v>0.22</v>
      </c>
      <c r="F28" s="155" t="n">
        <f aca="false">$F$1</f>
        <v>3.8</v>
      </c>
      <c r="G28" s="155" t="n">
        <f aca="false">ROUND(E28*F28,2)</f>
        <v>0.84</v>
      </c>
      <c r="H28" s="155"/>
      <c r="I28" s="155" t="n">
        <f aca="false">ROUND(G28*$I$1,2)</f>
        <v>0.07</v>
      </c>
      <c r="J28" s="156" t="n">
        <f aca="false">SUM(G28:I28)</f>
        <v>0.91</v>
      </c>
      <c r="K28" s="158" t="n">
        <f aca="false">ROUND(D28*E28,2)</f>
        <v>11.66</v>
      </c>
      <c r="L28" s="158" t="n">
        <f aca="false">ROUND(D28*G28,2)</f>
        <v>44.52</v>
      </c>
      <c r="M28" s="158" t="n">
        <f aca="false">ROUND(D28*H28,2)</f>
        <v>0</v>
      </c>
      <c r="N28" s="158" t="n">
        <f aca="false">ROUND(I28*D28,2)</f>
        <v>3.71</v>
      </c>
      <c r="O28" s="158" t="n">
        <f aca="false">SUM(L28:N28)</f>
        <v>48.23</v>
      </c>
    </row>
    <row r="29" s="159" customFormat="true" ht="12.75" hidden="false" customHeight="false" outlineLevel="0" collapsed="false">
      <c r="A29" s="160" t="s">
        <v>116</v>
      </c>
      <c r="B29" s="152" t="s">
        <v>117</v>
      </c>
      <c r="C29" s="153" t="s">
        <v>93</v>
      </c>
      <c r="D29" s="153" t="n">
        <v>60</v>
      </c>
      <c r="E29" s="157" t="n">
        <v>0.4</v>
      </c>
      <c r="F29" s="155" t="n">
        <f aca="false">$F$1</f>
        <v>3.8</v>
      </c>
      <c r="G29" s="155" t="n">
        <f aca="false">ROUND(E29*F29,2)</f>
        <v>1.52</v>
      </c>
      <c r="H29" s="155"/>
      <c r="I29" s="155" t="n">
        <f aca="false">ROUND(G29*$I$1,2)</f>
        <v>0.12</v>
      </c>
      <c r="J29" s="156" t="n">
        <f aca="false">SUM(G29:I29)</f>
        <v>1.64</v>
      </c>
      <c r="K29" s="158" t="n">
        <f aca="false">ROUND(D29*E29,2)</f>
        <v>24</v>
      </c>
      <c r="L29" s="158" t="n">
        <f aca="false">ROUND(D29*G29,2)</f>
        <v>91.2</v>
      </c>
      <c r="M29" s="158" t="n">
        <f aca="false">ROUND(D29*H29,2)</f>
        <v>0</v>
      </c>
      <c r="N29" s="158" t="n">
        <f aca="false">ROUND(I29*D29,2)</f>
        <v>7.2</v>
      </c>
      <c r="O29" s="158" t="n">
        <f aca="false">SUM(L29:N29)</f>
        <v>98.4</v>
      </c>
    </row>
    <row r="30" s="159" customFormat="true" ht="15" hidden="false" customHeight="true" outlineLevel="0" collapsed="false">
      <c r="A30" s="160" t="s">
        <v>118</v>
      </c>
      <c r="B30" s="152" t="s">
        <v>119</v>
      </c>
      <c r="C30" s="153" t="s">
        <v>93</v>
      </c>
      <c r="D30" s="153" t="n">
        <v>2.3</v>
      </c>
      <c r="E30" s="157" t="n">
        <v>1.15</v>
      </c>
      <c r="F30" s="155" t="n">
        <f aca="false">$F$1</f>
        <v>3.8</v>
      </c>
      <c r="G30" s="155" t="n">
        <f aca="false">ROUND(E30*F30,2)</f>
        <v>4.37</v>
      </c>
      <c r="H30" s="155"/>
      <c r="I30" s="155" t="n">
        <f aca="false">ROUND(G30*$I$1,2)</f>
        <v>0.35</v>
      </c>
      <c r="J30" s="156" t="n">
        <f aca="false">SUM(G30:I30)</f>
        <v>4.72</v>
      </c>
      <c r="K30" s="158" t="n">
        <f aca="false">ROUND(D30*E30,2)</f>
        <v>2.65</v>
      </c>
      <c r="L30" s="158" t="n">
        <f aca="false">ROUND(D30*G30,2)</f>
        <v>10.05</v>
      </c>
      <c r="M30" s="158" t="n">
        <f aca="false">ROUND(D30*H30,2)</f>
        <v>0</v>
      </c>
      <c r="N30" s="158" t="n">
        <f aca="false">ROUND(I30*D30,2)</f>
        <v>0.81</v>
      </c>
      <c r="O30" s="158" t="n">
        <f aca="false">SUM(L30:N30)</f>
        <v>10.86</v>
      </c>
    </row>
    <row r="31" s="159" customFormat="true" ht="15" hidden="false" customHeight="true" outlineLevel="0" collapsed="false">
      <c r="A31" s="160" t="s">
        <v>120</v>
      </c>
      <c r="B31" s="152" t="s">
        <v>121</v>
      </c>
      <c r="C31" s="153" t="s">
        <v>93</v>
      </c>
      <c r="D31" s="153" t="n">
        <v>2.2</v>
      </c>
      <c r="E31" s="157" t="n">
        <v>1.15</v>
      </c>
      <c r="F31" s="155" t="n">
        <f aca="false">$F$1</f>
        <v>3.8</v>
      </c>
      <c r="G31" s="155" t="n">
        <f aca="false">ROUND(E31*F31,2)</f>
        <v>4.37</v>
      </c>
      <c r="H31" s="155"/>
      <c r="I31" s="155" t="n">
        <f aca="false">ROUND(G31*$I$1,2)</f>
        <v>0.35</v>
      </c>
      <c r="J31" s="156" t="n">
        <f aca="false">SUM(G31:I31)</f>
        <v>4.72</v>
      </c>
      <c r="K31" s="158" t="n">
        <f aca="false">ROUND(D31*E31,2)</f>
        <v>2.53</v>
      </c>
      <c r="L31" s="158" t="n">
        <f aca="false">ROUND(D31*G31,2)</f>
        <v>9.61</v>
      </c>
      <c r="M31" s="158" t="n">
        <f aca="false">ROUND(D31*H31,2)</f>
        <v>0</v>
      </c>
      <c r="N31" s="158" t="n">
        <f aca="false">ROUND(I31*D31,2)</f>
        <v>0.77</v>
      </c>
      <c r="O31" s="158" t="n">
        <f aca="false">SUM(L31:N31)</f>
        <v>10.38</v>
      </c>
    </row>
    <row r="32" s="159" customFormat="true" ht="15" hidden="false" customHeight="true" outlineLevel="0" collapsed="false">
      <c r="A32" s="160" t="s">
        <v>122</v>
      </c>
      <c r="B32" s="152" t="s">
        <v>123</v>
      </c>
      <c r="C32" s="153" t="s">
        <v>93</v>
      </c>
      <c r="D32" s="153" t="n">
        <v>10</v>
      </c>
      <c r="E32" s="157" t="n">
        <v>0.25</v>
      </c>
      <c r="F32" s="155" t="n">
        <f aca="false">$F$1</f>
        <v>3.8</v>
      </c>
      <c r="G32" s="155" t="n">
        <f aca="false">ROUND(E32*F32,2)</f>
        <v>0.95</v>
      </c>
      <c r="H32" s="155"/>
      <c r="I32" s="155" t="n">
        <f aca="false">ROUND(G32*$I$1,2)</f>
        <v>0.08</v>
      </c>
      <c r="J32" s="156" t="n">
        <f aca="false">SUM(G32:I32)</f>
        <v>1.03</v>
      </c>
      <c r="K32" s="158" t="n">
        <f aca="false">ROUND(D32*E32,2)</f>
        <v>2.5</v>
      </c>
      <c r="L32" s="158" t="n">
        <f aca="false">ROUND(D32*G32,2)</f>
        <v>9.5</v>
      </c>
      <c r="M32" s="158" t="n">
        <f aca="false">ROUND(D32*H32,2)</f>
        <v>0</v>
      </c>
      <c r="N32" s="158" t="n">
        <f aca="false">ROUND(I32*D32,2)</f>
        <v>0.8</v>
      </c>
      <c r="O32" s="158" t="n">
        <f aca="false">SUM(L32:N32)</f>
        <v>10.3</v>
      </c>
    </row>
    <row r="33" s="159" customFormat="true" ht="15" hidden="false" customHeight="true" outlineLevel="0" collapsed="false">
      <c r="A33" s="160" t="s">
        <v>124</v>
      </c>
      <c r="B33" s="152" t="s">
        <v>125</v>
      </c>
      <c r="C33" s="153" t="s">
        <v>98</v>
      </c>
      <c r="D33" s="153" t="n">
        <v>3</v>
      </c>
      <c r="E33" s="157" t="n">
        <v>1.2</v>
      </c>
      <c r="F33" s="155" t="n">
        <f aca="false">$F$1</f>
        <v>3.8</v>
      </c>
      <c r="G33" s="155" t="n">
        <f aca="false">ROUND(E33*F33,2)</f>
        <v>4.56</v>
      </c>
      <c r="H33" s="155"/>
      <c r="I33" s="155" t="n">
        <f aca="false">ROUND(G33*$I$1,2)</f>
        <v>0.36</v>
      </c>
      <c r="J33" s="156" t="n">
        <f aca="false">SUM(G33:I33)</f>
        <v>4.92</v>
      </c>
      <c r="K33" s="158" t="n">
        <f aca="false">ROUND(D33*E33,2)</f>
        <v>3.6</v>
      </c>
      <c r="L33" s="158" t="n">
        <f aca="false">ROUND(D33*G33,2)</f>
        <v>13.68</v>
      </c>
      <c r="M33" s="158" t="n">
        <f aca="false">ROUND(D33*H33,2)</f>
        <v>0</v>
      </c>
      <c r="N33" s="158" t="n">
        <f aca="false">ROUND(I33*D33,2)</f>
        <v>1.08</v>
      </c>
      <c r="O33" s="158" t="n">
        <f aca="false">SUM(L33:N33)</f>
        <v>14.76</v>
      </c>
    </row>
    <row r="34" s="159" customFormat="true" ht="15" hidden="false" customHeight="true" outlineLevel="0" collapsed="false">
      <c r="A34" s="160" t="s">
        <v>126</v>
      </c>
      <c r="B34" s="152" t="s">
        <v>127</v>
      </c>
      <c r="C34" s="153" t="s">
        <v>111</v>
      </c>
      <c r="D34" s="153" t="n">
        <v>32</v>
      </c>
      <c r="E34" s="157" t="n">
        <v>0.4</v>
      </c>
      <c r="F34" s="155" t="n">
        <f aca="false">$F$1</f>
        <v>3.8</v>
      </c>
      <c r="G34" s="155" t="n">
        <f aca="false">ROUND(E34*F34,2)</f>
        <v>1.52</v>
      </c>
      <c r="H34" s="155"/>
      <c r="I34" s="155" t="n">
        <f aca="false">ROUND(G34*$I$1,2)</f>
        <v>0.12</v>
      </c>
      <c r="J34" s="156" t="n">
        <f aca="false">SUM(G34:I34)</f>
        <v>1.64</v>
      </c>
      <c r="K34" s="158" t="n">
        <f aca="false">ROUND(D34*E34,2)</f>
        <v>12.8</v>
      </c>
      <c r="L34" s="158" t="n">
        <f aca="false">ROUND(D34*G34,2)</f>
        <v>48.64</v>
      </c>
      <c r="M34" s="158" t="n">
        <f aca="false">ROUND(D34*H34,2)</f>
        <v>0</v>
      </c>
      <c r="N34" s="158" t="n">
        <f aca="false">ROUND(I34*D34,2)</f>
        <v>3.84</v>
      </c>
      <c r="O34" s="158" t="n">
        <f aca="false">SUM(L34:N34)</f>
        <v>52.48</v>
      </c>
    </row>
    <row r="35" s="159" customFormat="true" ht="12.75" hidden="false" customHeight="false" outlineLevel="0" collapsed="false">
      <c r="A35" s="160" t="s">
        <v>128</v>
      </c>
      <c r="B35" s="152" t="s">
        <v>129</v>
      </c>
      <c r="C35" s="153" t="s">
        <v>111</v>
      </c>
      <c r="D35" s="153" t="n">
        <v>32</v>
      </c>
      <c r="E35" s="157" t="n">
        <v>0.1</v>
      </c>
      <c r="F35" s="155" t="n">
        <f aca="false">$F$1</f>
        <v>3.8</v>
      </c>
      <c r="G35" s="155" t="n">
        <f aca="false">ROUND(E35*F35,2)</f>
        <v>0.38</v>
      </c>
      <c r="H35" s="155"/>
      <c r="I35" s="155" t="n">
        <f aca="false">ROUND(G35*$I$1,2)+2</f>
        <v>2.03</v>
      </c>
      <c r="J35" s="156" t="n">
        <f aca="false">SUM(G35:I35)</f>
        <v>2.41</v>
      </c>
      <c r="K35" s="158" t="n">
        <f aca="false">ROUND(D35*E35,2)</f>
        <v>3.2</v>
      </c>
      <c r="L35" s="158" t="n">
        <f aca="false">ROUND(D35*G35,2)</f>
        <v>12.16</v>
      </c>
      <c r="M35" s="158" t="n">
        <f aca="false">ROUND(D35*H35,2)</f>
        <v>0</v>
      </c>
      <c r="N35" s="158" t="n">
        <f aca="false">ROUND(I35*D35,2)</f>
        <v>64.96</v>
      </c>
      <c r="O35" s="158" t="n">
        <f aca="false">SUM(L35:N35)</f>
        <v>77.12</v>
      </c>
    </row>
    <row r="36" s="159" customFormat="true" ht="26.25" hidden="false" customHeight="false" outlineLevel="0" collapsed="false">
      <c r="A36" s="160" t="s">
        <v>130</v>
      </c>
      <c r="B36" s="152" t="s">
        <v>131</v>
      </c>
      <c r="C36" s="160" t="s">
        <v>132</v>
      </c>
      <c r="D36" s="160" t="n">
        <v>16</v>
      </c>
      <c r="E36" s="157" t="n">
        <v>0.1</v>
      </c>
      <c r="F36" s="155" t="n">
        <f aca="false">$F$1</f>
        <v>3.8</v>
      </c>
      <c r="G36" s="155" t="n">
        <f aca="false">ROUND(E36*F36,2)</f>
        <v>0.38</v>
      </c>
      <c r="H36" s="155" t="n">
        <v>15.2</v>
      </c>
      <c r="I36" s="155" t="n">
        <f aca="false">ROUND(G36*$I$1,2)</f>
        <v>0.03</v>
      </c>
      <c r="J36" s="156" t="n">
        <f aca="false">SUM(G36:I36)</f>
        <v>15.61</v>
      </c>
      <c r="K36" s="158" t="n">
        <f aca="false">ROUND(D36*E36,2)</f>
        <v>1.6</v>
      </c>
      <c r="L36" s="158" t="n">
        <f aca="false">ROUND(D36*G36,2)</f>
        <v>6.08</v>
      </c>
      <c r="M36" s="158" t="n">
        <f aca="false">ROUND(D36*H36,2)</f>
        <v>243.2</v>
      </c>
      <c r="N36" s="158" t="n">
        <f aca="false">ROUND(I36*D36,2)</f>
        <v>0.48</v>
      </c>
      <c r="O36" s="158" t="n">
        <f aca="false">SUM(L36:N36)</f>
        <v>249.76</v>
      </c>
    </row>
    <row r="37" s="144" customFormat="true" ht="13.5" hidden="false" customHeight="true" outlineLevel="0" collapsed="false">
      <c r="A37" s="151"/>
      <c r="B37" s="149" t="s">
        <v>133</v>
      </c>
      <c r="C37" s="149"/>
      <c r="D37" s="149"/>
      <c r="E37" s="149"/>
      <c r="F37" s="149"/>
      <c r="G37" s="149"/>
      <c r="H37" s="162"/>
      <c r="I37" s="162"/>
      <c r="J37" s="162"/>
      <c r="K37" s="162"/>
      <c r="L37" s="162"/>
      <c r="M37" s="162"/>
      <c r="N37" s="162"/>
      <c r="O37" s="162"/>
    </row>
    <row r="38" s="144" customFormat="true" ht="15" hidden="false" customHeight="true" outlineLevel="0" collapsed="false">
      <c r="A38" s="163" t="s">
        <v>134</v>
      </c>
      <c r="B38" s="164" t="s">
        <v>135</v>
      </c>
      <c r="C38" s="163" t="s">
        <v>52</v>
      </c>
      <c r="D38" s="163" t="n">
        <v>1</v>
      </c>
      <c r="E38" s="165" t="n">
        <v>0.3</v>
      </c>
      <c r="F38" s="155" t="n">
        <f aca="false">$F$1</f>
        <v>3.8</v>
      </c>
      <c r="G38" s="155" t="n">
        <f aca="false">ROUND(E38*F38,2)</f>
        <v>1.14</v>
      </c>
      <c r="H38" s="155"/>
      <c r="I38" s="155" t="n">
        <f aca="false">ROUND(G38*$I$1,2)+1.2</f>
        <v>1.29</v>
      </c>
      <c r="J38" s="156" t="n">
        <f aca="false">SUM(G38:I38)</f>
        <v>2.43</v>
      </c>
      <c r="K38" s="158" t="n">
        <f aca="false">ROUND(D38*E38,2)</f>
        <v>0.3</v>
      </c>
      <c r="L38" s="158" t="n">
        <f aca="false">ROUND(D38*G38,2)</f>
        <v>1.14</v>
      </c>
      <c r="M38" s="158" t="n">
        <f aca="false">ROUND(D38*H38,2)</f>
        <v>0</v>
      </c>
      <c r="N38" s="158" t="n">
        <f aca="false">ROUND(I38*D38,2)</f>
        <v>1.29</v>
      </c>
      <c r="O38" s="158" t="n">
        <f aca="false">SUM(L38:N38)</f>
        <v>2.43</v>
      </c>
    </row>
    <row r="39" s="144" customFormat="true" ht="15" hidden="false" customHeight="true" outlineLevel="0" collapsed="false">
      <c r="A39" s="145" t="s">
        <v>136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62"/>
      <c r="L39" s="162"/>
      <c r="M39" s="162"/>
      <c r="N39" s="162"/>
      <c r="O39" s="162"/>
    </row>
    <row r="40" s="159" customFormat="true" ht="15" hidden="false" customHeight="true" outlineLevel="0" collapsed="false">
      <c r="A40" s="166" t="s">
        <v>137</v>
      </c>
      <c r="B40" s="152" t="s">
        <v>138</v>
      </c>
      <c r="C40" s="153" t="s">
        <v>139</v>
      </c>
      <c r="D40" s="153" t="n">
        <v>1</v>
      </c>
      <c r="E40" s="157" t="n">
        <v>8</v>
      </c>
      <c r="F40" s="155" t="n">
        <f aca="false">$F$1</f>
        <v>3.8</v>
      </c>
      <c r="G40" s="155" t="n">
        <f aca="false">ROUND(E40*F40,2)</f>
        <v>30.4</v>
      </c>
      <c r="H40" s="155" t="n">
        <v>55</v>
      </c>
      <c r="I40" s="155" t="n">
        <f aca="false">ROUND(G40*$I$1,2)</f>
        <v>2.43</v>
      </c>
      <c r="J40" s="156" t="n">
        <f aca="false">SUM(G40:I40)</f>
        <v>87.83</v>
      </c>
      <c r="K40" s="158" t="n">
        <f aca="false">ROUND(D40*E40,2)</f>
        <v>8</v>
      </c>
      <c r="L40" s="158" t="n">
        <f aca="false">ROUND(D40*G40,2)</f>
        <v>30.4</v>
      </c>
      <c r="M40" s="158" t="n">
        <f aca="false">ROUND(D40*H40,2)</f>
        <v>55</v>
      </c>
      <c r="N40" s="158" t="n">
        <f aca="false">ROUND(I40*D40,2)</f>
        <v>2.43</v>
      </c>
      <c r="O40" s="158" t="n">
        <f aca="false">SUM(L40:N40)</f>
        <v>87.83</v>
      </c>
    </row>
    <row r="41" s="144" customFormat="true" ht="15" hidden="false" customHeight="true" outlineLevel="0" collapsed="false">
      <c r="A41" s="166" t="s">
        <v>140</v>
      </c>
      <c r="B41" s="152" t="s">
        <v>141</v>
      </c>
      <c r="C41" s="153" t="s">
        <v>106</v>
      </c>
      <c r="D41" s="153" t="n">
        <v>1</v>
      </c>
      <c r="E41" s="157" t="n">
        <v>2</v>
      </c>
      <c r="F41" s="155" t="n">
        <f aca="false">$F$1</f>
        <v>3.8</v>
      </c>
      <c r="G41" s="155" t="n">
        <f aca="false">ROUND(E41*F41,2)</f>
        <v>7.6</v>
      </c>
      <c r="H41" s="155"/>
      <c r="I41" s="155" t="n">
        <f aca="false">ROUND(G41*$I$1,2)</f>
        <v>0.61</v>
      </c>
      <c r="J41" s="156" t="n">
        <f aca="false">SUM(G41:I41)</f>
        <v>8.21</v>
      </c>
      <c r="K41" s="158" t="n">
        <f aca="false">ROUND(D41*E41,2)</f>
        <v>2</v>
      </c>
      <c r="L41" s="158" t="n">
        <f aca="false">ROUND(D41*G41,2)</f>
        <v>7.6</v>
      </c>
      <c r="M41" s="158" t="n">
        <f aca="false">ROUND(D41*H41,2)</f>
        <v>0</v>
      </c>
      <c r="N41" s="158" t="n">
        <f aca="false">ROUND(I41*D41,2)</f>
        <v>0.61</v>
      </c>
      <c r="O41" s="158" t="n">
        <f aca="false">SUM(L41:N41)</f>
        <v>8.21</v>
      </c>
    </row>
    <row r="42" s="173" customFormat="true" ht="15" hidden="false" customHeight="true" outlineLevel="0" collapsed="false">
      <c r="A42" s="166" t="s">
        <v>142</v>
      </c>
      <c r="B42" s="167" t="s">
        <v>143</v>
      </c>
      <c r="C42" s="168" t="s">
        <v>106</v>
      </c>
      <c r="D42" s="168" t="n">
        <v>1</v>
      </c>
      <c r="E42" s="169"/>
      <c r="F42" s="170" t="n">
        <f aca="false">$F$1</f>
        <v>3.8</v>
      </c>
      <c r="G42" s="170" t="n">
        <f aca="false">ROUND(E42*F42,2)</f>
        <v>0</v>
      </c>
      <c r="H42" s="170" t="n">
        <v>22.8</v>
      </c>
      <c r="I42" s="170" t="n">
        <f aca="false">ROUND(G42*$I$1,2)</f>
        <v>0</v>
      </c>
      <c r="J42" s="171" t="n">
        <f aca="false">SUM(G42:I42)</f>
        <v>22.8</v>
      </c>
      <c r="K42" s="172" t="n">
        <f aca="false">ROUND(D42*E42,2)</f>
        <v>0</v>
      </c>
      <c r="L42" s="172" t="n">
        <f aca="false">ROUND(D42*G42,2)</f>
        <v>0</v>
      </c>
      <c r="M42" s="172" t="n">
        <f aca="false">ROUND(D42*H42,2)</f>
        <v>22.8</v>
      </c>
      <c r="N42" s="172" t="n">
        <f aca="false">ROUND(I42*D42,2)</f>
        <v>0</v>
      </c>
      <c r="O42" s="172" t="n">
        <f aca="false">SUM(L42:N42)</f>
        <v>22.8</v>
      </c>
    </row>
    <row r="43" s="173" customFormat="true" ht="15" hidden="false" customHeight="true" outlineLevel="0" collapsed="false">
      <c r="A43" s="166" t="s">
        <v>144</v>
      </c>
      <c r="B43" s="167" t="s">
        <v>145</v>
      </c>
      <c r="C43" s="168" t="s">
        <v>101</v>
      </c>
      <c r="D43" s="168" t="n">
        <v>1</v>
      </c>
      <c r="E43" s="169"/>
      <c r="F43" s="170" t="n">
        <f aca="false">$F$1</f>
        <v>3.8</v>
      </c>
      <c r="G43" s="170" t="n">
        <f aca="false">ROUND(E43*F43,2)</f>
        <v>0</v>
      </c>
      <c r="H43" s="170" t="n">
        <v>12</v>
      </c>
      <c r="I43" s="170" t="n">
        <f aca="false">ROUND(G43*$I$1,2)</f>
        <v>0</v>
      </c>
      <c r="J43" s="171" t="n">
        <f aca="false">SUM(G43:I43)</f>
        <v>12</v>
      </c>
      <c r="K43" s="172" t="n">
        <f aca="false">ROUND(D43*E43,2)</f>
        <v>0</v>
      </c>
      <c r="L43" s="172" t="n">
        <f aca="false">ROUND(D43*G43,2)</f>
        <v>0</v>
      </c>
      <c r="M43" s="172" t="n">
        <f aca="false">ROUND(D43*H43,2)</f>
        <v>12</v>
      </c>
      <c r="N43" s="172" t="n">
        <f aca="false">ROUND(I43*D43,2)</f>
        <v>0</v>
      </c>
      <c r="O43" s="172" t="n">
        <f aca="false">SUM(L43:N43)</f>
        <v>12</v>
      </c>
    </row>
    <row r="44" s="144" customFormat="true" ht="15" hidden="false" customHeight="true" outlineLevel="0" collapsed="false">
      <c r="A44" s="166" t="s">
        <v>146</v>
      </c>
      <c r="B44" s="152" t="s">
        <v>147</v>
      </c>
      <c r="C44" s="153" t="s">
        <v>148</v>
      </c>
      <c r="D44" s="153" t="n">
        <v>1</v>
      </c>
      <c r="E44" s="157" t="n">
        <v>1</v>
      </c>
      <c r="F44" s="155" t="n">
        <f aca="false">$F$1</f>
        <v>3.8</v>
      </c>
      <c r="G44" s="155" t="n">
        <f aca="false">ROUND(E44*F44,2)</f>
        <v>3.8</v>
      </c>
      <c r="H44" s="155"/>
      <c r="I44" s="155" t="n">
        <f aca="false">ROUND(G44*$I$1,2)</f>
        <v>0.3</v>
      </c>
      <c r="J44" s="156" t="n">
        <f aca="false">SUM(G44:I44)</f>
        <v>4.1</v>
      </c>
      <c r="K44" s="158" t="n">
        <f aca="false">ROUND(D44*E44,2)</f>
        <v>1</v>
      </c>
      <c r="L44" s="158" t="n">
        <f aca="false">ROUND(D44*G44,2)</f>
        <v>3.8</v>
      </c>
      <c r="M44" s="158" t="n">
        <f aca="false">ROUND(D44*H44,2)</f>
        <v>0</v>
      </c>
      <c r="N44" s="158" t="n">
        <f aca="false">ROUND(I44*D44,2)</f>
        <v>0.3</v>
      </c>
      <c r="O44" s="158" t="n">
        <f aca="false">SUM(L44:N44)</f>
        <v>4.1</v>
      </c>
    </row>
    <row r="45" s="173" customFormat="true" ht="15" hidden="false" customHeight="true" outlineLevel="0" collapsed="false">
      <c r="A45" s="166" t="s">
        <v>149</v>
      </c>
      <c r="B45" s="167" t="s">
        <v>150</v>
      </c>
      <c r="C45" s="168" t="s">
        <v>106</v>
      </c>
      <c r="D45" s="168" t="n">
        <v>1</v>
      </c>
      <c r="E45" s="169"/>
      <c r="F45" s="170" t="n">
        <f aca="false">$F$1</f>
        <v>3.8</v>
      </c>
      <c r="G45" s="170" t="n">
        <f aca="false">ROUND(E45*F45,2)</f>
        <v>0</v>
      </c>
      <c r="H45" s="170" t="n">
        <v>4.5</v>
      </c>
      <c r="I45" s="170" t="n">
        <f aca="false">ROUND(G45*$I$1,2)</f>
        <v>0</v>
      </c>
      <c r="J45" s="171" t="n">
        <f aca="false">SUM(G45:I45)</f>
        <v>4.5</v>
      </c>
      <c r="K45" s="172" t="n">
        <f aca="false">ROUND(D45*E45,2)</f>
        <v>0</v>
      </c>
      <c r="L45" s="172" t="n">
        <f aca="false">ROUND(D45*G45,2)</f>
        <v>0</v>
      </c>
      <c r="M45" s="172" t="n">
        <f aca="false">ROUND(D45*H45,2)</f>
        <v>4.5</v>
      </c>
      <c r="N45" s="172" t="n">
        <f aca="false">ROUND(I45*D45,2)</f>
        <v>0</v>
      </c>
      <c r="O45" s="172" t="n">
        <f aca="false">SUM(L45:N45)</f>
        <v>4.5</v>
      </c>
    </row>
    <row r="46" s="173" customFormat="true" ht="15" hidden="false" customHeight="true" outlineLevel="0" collapsed="false">
      <c r="A46" s="166" t="s">
        <v>151</v>
      </c>
      <c r="B46" s="174" t="s">
        <v>152</v>
      </c>
      <c r="C46" s="168" t="s">
        <v>106</v>
      </c>
      <c r="D46" s="168" t="n">
        <v>1</v>
      </c>
      <c r="E46" s="169"/>
      <c r="F46" s="170"/>
      <c r="G46" s="170"/>
      <c r="H46" s="170" t="n">
        <v>2.2</v>
      </c>
      <c r="I46" s="170"/>
      <c r="J46" s="171"/>
      <c r="K46" s="172" t="n">
        <f aca="false">ROUND(D46*E46,2)</f>
        <v>0</v>
      </c>
      <c r="L46" s="172"/>
      <c r="M46" s="172" t="n">
        <f aca="false">ROUND(D46*H46,2)</f>
        <v>2.2</v>
      </c>
      <c r="N46" s="172"/>
      <c r="O46" s="172" t="n">
        <f aca="false">SUM(L46:N46)</f>
        <v>2.2</v>
      </c>
    </row>
    <row r="47" s="173" customFormat="true" ht="15" hidden="false" customHeight="true" outlineLevel="0" collapsed="false">
      <c r="A47" s="166" t="s">
        <v>153</v>
      </c>
      <c r="B47" s="167" t="s">
        <v>154</v>
      </c>
      <c r="C47" s="168" t="s">
        <v>52</v>
      </c>
      <c r="D47" s="168" t="n">
        <v>1</v>
      </c>
      <c r="E47" s="169"/>
      <c r="F47" s="170" t="n">
        <f aca="false">$F$1</f>
        <v>3.8</v>
      </c>
      <c r="G47" s="170" t="n">
        <f aca="false">ROUND(E47*F47,2)</f>
        <v>0</v>
      </c>
      <c r="H47" s="170" t="n">
        <v>0.4</v>
      </c>
      <c r="I47" s="170" t="n">
        <f aca="false">ROUND(G47*$I$1,2)</f>
        <v>0</v>
      </c>
      <c r="J47" s="171" t="n">
        <f aca="false">SUM(G47:I47)</f>
        <v>0.4</v>
      </c>
      <c r="K47" s="172" t="n">
        <f aca="false">ROUND(D47*E47,2)</f>
        <v>0</v>
      </c>
      <c r="L47" s="172" t="n">
        <f aca="false">ROUND(D47*G47,2)</f>
        <v>0</v>
      </c>
      <c r="M47" s="172" t="n">
        <f aca="false">ROUND(D47*H47,2)</f>
        <v>0.4</v>
      </c>
      <c r="N47" s="172" t="n">
        <f aca="false">ROUND(I47*D47,2)</f>
        <v>0</v>
      </c>
      <c r="O47" s="172" t="n">
        <f aca="false">SUM(L47:N47)</f>
        <v>0.4</v>
      </c>
    </row>
    <row r="48" s="144" customFormat="true" ht="25.5" hidden="false" customHeight="false" outlineLevel="0" collapsed="false">
      <c r="A48" s="166" t="s">
        <v>155</v>
      </c>
      <c r="B48" s="152" t="s">
        <v>156</v>
      </c>
      <c r="C48" s="153" t="s">
        <v>93</v>
      </c>
      <c r="D48" s="153" t="n">
        <f aca="false">4*15</f>
        <v>60</v>
      </c>
      <c r="E48" s="157" t="n">
        <v>0.2</v>
      </c>
      <c r="F48" s="155" t="n">
        <f aca="false">$F$1</f>
        <v>3.8</v>
      </c>
      <c r="G48" s="155" t="n">
        <f aca="false">ROUND(E48*F48,2)</f>
        <v>0.76</v>
      </c>
      <c r="H48" s="155"/>
      <c r="I48" s="155" t="n">
        <f aca="false">ROUND(G48*$I$1,2)+1.1</f>
        <v>1.16</v>
      </c>
      <c r="J48" s="156" t="n">
        <f aca="false">SUM(G48:I48)</f>
        <v>1.92</v>
      </c>
      <c r="K48" s="158" t="n">
        <f aca="false">ROUND(D48*E48,2)</f>
        <v>12</v>
      </c>
      <c r="L48" s="158" t="n">
        <f aca="false">ROUND(D48*G48,2)</f>
        <v>45.6</v>
      </c>
      <c r="M48" s="158" t="n">
        <f aca="false">ROUND(D48*H48,2)</f>
        <v>0</v>
      </c>
      <c r="N48" s="158" t="n">
        <f aca="false">ROUND(I48*D48,2)</f>
        <v>69.6</v>
      </c>
      <c r="O48" s="158" t="n">
        <f aca="false">SUM(L48:N48)</f>
        <v>115.2</v>
      </c>
    </row>
    <row r="49" s="173" customFormat="true" ht="15" hidden="false" customHeight="true" outlineLevel="0" collapsed="false">
      <c r="A49" s="166" t="s">
        <v>157</v>
      </c>
      <c r="B49" s="167" t="s">
        <v>158</v>
      </c>
      <c r="C49" s="168"/>
      <c r="D49" s="168" t="n">
        <f aca="false">D48*0.25</f>
        <v>15</v>
      </c>
      <c r="E49" s="169"/>
      <c r="F49" s="170"/>
      <c r="G49" s="170"/>
      <c r="H49" s="170" t="n">
        <v>11</v>
      </c>
      <c r="I49" s="170" t="n">
        <f aca="false">ROUND(G49*$I$1,2)</f>
        <v>0</v>
      </c>
      <c r="J49" s="171" t="n">
        <f aca="false">SUM(G49:I49)</f>
        <v>11</v>
      </c>
      <c r="K49" s="172" t="n">
        <f aca="false">ROUND(D49*E49,2)</f>
        <v>0</v>
      </c>
      <c r="L49" s="172" t="n">
        <f aca="false">ROUND(D49*G49,2)</f>
        <v>0</v>
      </c>
      <c r="M49" s="172" t="n">
        <f aca="false">ROUND(D49*H49,2)</f>
        <v>165</v>
      </c>
      <c r="N49" s="172" t="n">
        <f aca="false">ROUND(I49*D49,2)</f>
        <v>0</v>
      </c>
      <c r="O49" s="172" t="n">
        <f aca="false">SUM(L49:N49)</f>
        <v>165</v>
      </c>
    </row>
    <row r="50" s="173" customFormat="true" ht="15" hidden="false" customHeight="true" outlineLevel="0" collapsed="false">
      <c r="A50" s="166" t="s">
        <v>159</v>
      </c>
      <c r="B50" s="167" t="s">
        <v>160</v>
      </c>
      <c r="C50" s="168" t="s">
        <v>101</v>
      </c>
      <c r="D50" s="168" t="n">
        <v>1</v>
      </c>
      <c r="E50" s="169"/>
      <c r="F50" s="170"/>
      <c r="G50" s="170" t="n">
        <f aca="false">ROUND(E50*F50,2)</f>
        <v>0</v>
      </c>
      <c r="H50" s="170" t="n">
        <v>55</v>
      </c>
      <c r="I50" s="170" t="n">
        <f aca="false">ROUND(G50*$I$1,2)</f>
        <v>0</v>
      </c>
      <c r="J50" s="171" t="n">
        <f aca="false">SUM(G50:I50)</f>
        <v>55</v>
      </c>
      <c r="K50" s="172" t="n">
        <f aca="false">ROUND(D50*E50,2)</f>
        <v>0</v>
      </c>
      <c r="L50" s="172" t="n">
        <f aca="false">ROUND(D50*G50,2)</f>
        <v>0</v>
      </c>
      <c r="M50" s="172" t="n">
        <f aca="false">ROUND(D50*H50,2)</f>
        <v>55</v>
      </c>
      <c r="N50" s="172" t="n">
        <f aca="false">ROUND(I50*D50,2)</f>
        <v>0</v>
      </c>
      <c r="O50" s="172" t="n">
        <f aca="false">SUM(L50:N50)</f>
        <v>55</v>
      </c>
    </row>
    <row r="51" s="144" customFormat="true" ht="15" hidden="false" customHeight="true" outlineLevel="0" collapsed="false">
      <c r="A51" s="145" t="s">
        <v>161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62"/>
      <c r="L51" s="162"/>
      <c r="M51" s="162"/>
      <c r="N51" s="162"/>
      <c r="O51" s="162"/>
    </row>
    <row r="52" s="144" customFormat="true" ht="25.5" hidden="false" customHeight="false" outlineLevel="0" collapsed="false">
      <c r="A52" s="166" t="s">
        <v>162</v>
      </c>
      <c r="B52" s="152" t="s">
        <v>163</v>
      </c>
      <c r="C52" s="153" t="s">
        <v>101</v>
      </c>
      <c r="D52" s="153" t="n">
        <v>1</v>
      </c>
      <c r="E52" s="157" t="n">
        <v>16</v>
      </c>
      <c r="F52" s="155" t="n">
        <f aca="false">$F$1</f>
        <v>3.8</v>
      </c>
      <c r="G52" s="155" t="n">
        <f aca="false">ROUND(E52*F52,2)</f>
        <v>60.8</v>
      </c>
      <c r="H52" s="155"/>
      <c r="I52" s="155" t="n">
        <f aca="false">ROUND(G52*$I$1,2)+80</f>
        <v>84.86</v>
      </c>
      <c r="J52" s="156" t="n">
        <f aca="false">SUM(G52:I52)</f>
        <v>145.66</v>
      </c>
      <c r="K52" s="158" t="n">
        <f aca="false">ROUND(D52*E52,2)</f>
        <v>16</v>
      </c>
      <c r="L52" s="158" t="n">
        <f aca="false">ROUND(D52*G52,2)</f>
        <v>60.8</v>
      </c>
      <c r="M52" s="158" t="n">
        <f aca="false">ROUND(D52*H52,2)</f>
        <v>0</v>
      </c>
      <c r="N52" s="158" t="n">
        <f aca="false">ROUND(I52*D52,2)</f>
        <v>84.86</v>
      </c>
      <c r="O52" s="158" t="n">
        <f aca="false">SUM(L52:N52)</f>
        <v>145.66</v>
      </c>
    </row>
    <row r="53" s="173" customFormat="true" ht="76.5" hidden="false" customHeight="false" outlineLevel="0" collapsed="false">
      <c r="A53" s="166" t="s">
        <v>164</v>
      </c>
      <c r="B53" s="167" t="s">
        <v>165</v>
      </c>
      <c r="C53" s="168" t="s">
        <v>101</v>
      </c>
      <c r="D53" s="168" t="n">
        <v>1</v>
      </c>
      <c r="E53" s="169"/>
      <c r="F53" s="170"/>
      <c r="G53" s="170"/>
      <c r="H53" s="170" t="n">
        <v>12600</v>
      </c>
      <c r="I53" s="170" t="n">
        <f aca="false">ROUND(G53*$I$1,2)</f>
        <v>0</v>
      </c>
      <c r="J53" s="171" t="n">
        <f aca="false">SUM(G53:I53)</f>
        <v>12600</v>
      </c>
      <c r="K53" s="172" t="n">
        <f aca="false">ROUND(D53*E53,2)</f>
        <v>0</v>
      </c>
      <c r="L53" s="172" t="n">
        <f aca="false">ROUND(D53*G53,2)</f>
        <v>0</v>
      </c>
      <c r="M53" s="172" t="n">
        <f aca="false">ROUND(D53*H53,2)</f>
        <v>12600</v>
      </c>
      <c r="N53" s="172" t="n">
        <f aca="false">ROUND(I53*D53,2)</f>
        <v>0</v>
      </c>
      <c r="O53" s="172" t="n">
        <f aca="false">SUM(L53:N53)</f>
        <v>12600</v>
      </c>
    </row>
    <row r="54" s="144" customFormat="true" ht="15" hidden="false" customHeight="true" outlineLevel="0" collapsed="false">
      <c r="A54" s="166" t="s">
        <v>166</v>
      </c>
      <c r="B54" s="175" t="s">
        <v>167</v>
      </c>
      <c r="C54" s="176" t="s">
        <v>106</v>
      </c>
      <c r="D54" s="176" t="n">
        <v>3</v>
      </c>
      <c r="E54" s="165" t="n">
        <v>1.22</v>
      </c>
      <c r="F54" s="155" t="n">
        <f aca="false">$F$1</f>
        <v>3.8</v>
      </c>
      <c r="G54" s="155" t="n">
        <f aca="false">ROUND(E54*F54,2)</f>
        <v>4.64</v>
      </c>
      <c r="H54" s="155"/>
      <c r="I54" s="155" t="n">
        <f aca="false">ROUND(G54*$I$1,2)</f>
        <v>0.37</v>
      </c>
      <c r="J54" s="156" t="n">
        <f aca="false">SUM(G54:I54)</f>
        <v>5.01</v>
      </c>
      <c r="K54" s="158" t="n">
        <f aca="false">ROUND(D54*E54,2)</f>
        <v>3.66</v>
      </c>
      <c r="L54" s="158" t="n">
        <f aca="false">ROUND(D54*G54,2)</f>
        <v>13.92</v>
      </c>
      <c r="M54" s="158" t="n">
        <f aca="false">ROUND(D54*H54,2)</f>
        <v>0</v>
      </c>
      <c r="N54" s="158" t="n">
        <f aca="false">ROUND(I54*D54,2)</f>
        <v>1.11</v>
      </c>
      <c r="O54" s="158" t="n">
        <f aca="false">SUM(L54:N54)</f>
        <v>15.03</v>
      </c>
    </row>
    <row r="55" s="144" customFormat="true" ht="15" hidden="false" customHeight="true" outlineLevel="0" collapsed="false">
      <c r="A55" s="166" t="s">
        <v>168</v>
      </c>
      <c r="B55" s="177" t="s">
        <v>169</v>
      </c>
      <c r="C55" s="168" t="s">
        <v>106</v>
      </c>
      <c r="D55" s="168" t="n">
        <v>3</v>
      </c>
      <c r="E55" s="165"/>
      <c r="F55" s="170"/>
      <c r="G55" s="170"/>
      <c r="H55" s="170" t="n">
        <v>4.5</v>
      </c>
      <c r="I55" s="170" t="n">
        <f aca="false">ROUND(G55*$I$1,2)</f>
        <v>0</v>
      </c>
      <c r="J55" s="171" t="n">
        <f aca="false">SUM(G55:I55)</f>
        <v>4.5</v>
      </c>
      <c r="K55" s="172" t="n">
        <f aca="false">ROUND(D55*E55,2)</f>
        <v>0</v>
      </c>
      <c r="L55" s="172" t="n">
        <f aca="false">ROUND(D55*G55,2)</f>
        <v>0</v>
      </c>
      <c r="M55" s="172" t="n">
        <f aca="false">ROUND(D55*H55,2)</f>
        <v>13.5</v>
      </c>
      <c r="N55" s="172" t="n">
        <f aca="false">ROUND(I55*D55,2)</f>
        <v>0</v>
      </c>
      <c r="O55" s="172" t="n">
        <f aca="false">SUM(L55:N55)</f>
        <v>13.5</v>
      </c>
    </row>
    <row r="56" s="144" customFormat="true" ht="15" hidden="false" customHeight="true" outlineLevel="0" collapsed="false">
      <c r="A56" s="166" t="s">
        <v>170</v>
      </c>
      <c r="B56" s="177" t="s">
        <v>171</v>
      </c>
      <c r="C56" s="168" t="s">
        <v>52</v>
      </c>
      <c r="D56" s="168" t="n">
        <v>75</v>
      </c>
      <c r="E56" s="165"/>
      <c r="F56" s="170"/>
      <c r="G56" s="170"/>
      <c r="H56" s="170" t="n">
        <v>0.52</v>
      </c>
      <c r="I56" s="170" t="n">
        <f aca="false">ROUND(G56*$I$1,2)</f>
        <v>0</v>
      </c>
      <c r="J56" s="171" t="n">
        <f aca="false">SUM(G56:I56)</f>
        <v>0.52</v>
      </c>
      <c r="K56" s="172" t="n">
        <f aca="false">ROUND(D56*E56,2)</f>
        <v>0</v>
      </c>
      <c r="L56" s="172" t="n">
        <f aca="false">ROUND(D56*G56,2)</f>
        <v>0</v>
      </c>
      <c r="M56" s="172" t="n">
        <f aca="false">ROUND(D56*H56,2)</f>
        <v>39</v>
      </c>
      <c r="N56" s="172" t="n">
        <f aca="false">ROUND(I56*D56,2)</f>
        <v>0</v>
      </c>
      <c r="O56" s="172" t="n">
        <f aca="false">SUM(L56:N56)</f>
        <v>39</v>
      </c>
    </row>
    <row r="57" s="144" customFormat="true" ht="25.5" hidden="false" customHeight="false" outlineLevel="0" collapsed="false">
      <c r="A57" s="166" t="s">
        <v>172</v>
      </c>
      <c r="B57" s="178" t="s">
        <v>173</v>
      </c>
      <c r="C57" s="176" t="s">
        <v>52</v>
      </c>
      <c r="D57" s="179" t="n">
        <f aca="false">D58+D59</f>
        <v>33</v>
      </c>
      <c r="E57" s="157" t="n">
        <v>1.5</v>
      </c>
      <c r="F57" s="155" t="n">
        <f aca="false">$F$1</f>
        <v>3.8</v>
      </c>
      <c r="G57" s="155" t="n">
        <f aca="false">ROUND(E57*F57,2)</f>
        <v>5.7</v>
      </c>
      <c r="H57" s="155"/>
      <c r="I57" s="155" t="n">
        <f aca="false">ROUND(G57*$I$1,2)</f>
        <v>0.46</v>
      </c>
      <c r="J57" s="156" t="n">
        <f aca="false">SUM(G57:I57)</f>
        <v>6.16</v>
      </c>
      <c r="K57" s="158" t="n">
        <f aca="false">ROUND(D57*E57,2)</f>
        <v>49.5</v>
      </c>
      <c r="L57" s="158" t="n">
        <f aca="false">ROUND(D57*G57,2)</f>
        <v>188.1</v>
      </c>
      <c r="M57" s="158" t="n">
        <f aca="false">ROUND(D57*H57,2)</f>
        <v>0</v>
      </c>
      <c r="N57" s="158" t="n">
        <f aca="false">ROUND(I57*D57,2)</f>
        <v>15.18</v>
      </c>
      <c r="O57" s="158" t="n">
        <f aca="false">SUM(L57:N57)</f>
        <v>203.28</v>
      </c>
    </row>
    <row r="58" s="144" customFormat="true" ht="15" hidden="false" customHeight="true" outlineLevel="0" collapsed="false">
      <c r="A58" s="166" t="s">
        <v>174</v>
      </c>
      <c r="B58" s="177" t="s">
        <v>175</v>
      </c>
      <c r="C58" s="168" t="s">
        <v>52</v>
      </c>
      <c r="D58" s="180" t="n">
        <v>30.1</v>
      </c>
      <c r="E58" s="165"/>
      <c r="F58" s="170"/>
      <c r="G58" s="170"/>
      <c r="H58" s="170" t="n">
        <v>16.79</v>
      </c>
      <c r="I58" s="170" t="n">
        <f aca="false">ROUND(G58*$I$1,2)</f>
        <v>0</v>
      </c>
      <c r="J58" s="171" t="n">
        <f aca="false">SUM(G58:I58)</f>
        <v>16.79</v>
      </c>
      <c r="K58" s="172" t="n">
        <f aca="false">ROUND(D58*E58,2)</f>
        <v>0</v>
      </c>
      <c r="L58" s="172" t="n">
        <f aca="false">ROUND(D58*G58,2)</f>
        <v>0</v>
      </c>
      <c r="M58" s="172" t="n">
        <f aca="false">ROUND(D58*H58,2)</f>
        <v>505.38</v>
      </c>
      <c r="N58" s="172" t="n">
        <f aca="false">ROUND(I58*D58,2)</f>
        <v>0</v>
      </c>
      <c r="O58" s="172" t="n">
        <f aca="false">SUM(L58:N58)</f>
        <v>505.38</v>
      </c>
    </row>
    <row r="59" s="144" customFormat="true" ht="15" hidden="false" customHeight="true" outlineLevel="0" collapsed="false">
      <c r="A59" s="166" t="s">
        <v>176</v>
      </c>
      <c r="B59" s="177" t="s">
        <v>177</v>
      </c>
      <c r="C59" s="168" t="s">
        <v>52</v>
      </c>
      <c r="D59" s="180" t="n">
        <f aca="false">1.3+1.6</f>
        <v>2.9</v>
      </c>
      <c r="E59" s="165"/>
      <c r="F59" s="170"/>
      <c r="G59" s="170"/>
      <c r="H59" s="170" t="n">
        <v>3.83</v>
      </c>
      <c r="I59" s="170" t="n">
        <f aca="false">ROUND(G59*$I$1,2)</f>
        <v>0</v>
      </c>
      <c r="J59" s="171" t="n">
        <f aca="false">SUM(G59:I59)</f>
        <v>3.83</v>
      </c>
      <c r="K59" s="172" t="n">
        <f aca="false">ROUND(D59*E59,2)</f>
        <v>0</v>
      </c>
      <c r="L59" s="172" t="n">
        <f aca="false">ROUND(D59*G59,2)</f>
        <v>0</v>
      </c>
      <c r="M59" s="172" t="n">
        <f aca="false">ROUND(D59*H59,2)</f>
        <v>11.11</v>
      </c>
      <c r="N59" s="172" t="n">
        <f aca="false">ROUND(I59*D59,2)</f>
        <v>0</v>
      </c>
      <c r="O59" s="172" t="n">
        <f aca="false">SUM(L59:N59)</f>
        <v>11.11</v>
      </c>
    </row>
    <row r="60" s="144" customFormat="true" ht="15" hidden="false" customHeight="true" outlineLevel="0" collapsed="false">
      <c r="A60" s="166" t="s">
        <v>178</v>
      </c>
      <c r="B60" s="177" t="s">
        <v>179</v>
      </c>
      <c r="C60" s="168" t="s">
        <v>106</v>
      </c>
      <c r="D60" s="180" t="n">
        <v>6</v>
      </c>
      <c r="E60" s="165"/>
      <c r="F60" s="170"/>
      <c r="G60" s="170"/>
      <c r="H60" s="170" t="n">
        <v>16.54</v>
      </c>
      <c r="I60" s="170" t="n">
        <f aca="false">ROUND(G60*$I$1,2)</f>
        <v>0</v>
      </c>
      <c r="J60" s="171" t="n">
        <f aca="false">SUM(G60:I60)</f>
        <v>16.54</v>
      </c>
      <c r="K60" s="172" t="n">
        <f aca="false">ROUND(D60*E60,2)</f>
        <v>0</v>
      </c>
      <c r="L60" s="172" t="n">
        <f aca="false">ROUND(D60*G60,2)</f>
        <v>0</v>
      </c>
      <c r="M60" s="172" t="n">
        <f aca="false">ROUND(D60*H60,2)</f>
        <v>99.24</v>
      </c>
      <c r="N60" s="172" t="n">
        <f aca="false">ROUND(I60*D60,2)</f>
        <v>0</v>
      </c>
      <c r="O60" s="172" t="n">
        <f aca="false">SUM(L60:N60)</f>
        <v>99.24</v>
      </c>
    </row>
    <row r="61" s="144" customFormat="true" ht="15" hidden="false" customHeight="true" outlineLevel="0" collapsed="false">
      <c r="A61" s="166" t="s">
        <v>180</v>
      </c>
      <c r="B61" s="177" t="s">
        <v>181</v>
      </c>
      <c r="C61" s="168" t="s">
        <v>106</v>
      </c>
      <c r="D61" s="180" t="n">
        <v>2</v>
      </c>
      <c r="E61" s="165"/>
      <c r="F61" s="170"/>
      <c r="G61" s="170"/>
      <c r="H61" s="170" t="n">
        <v>4.56</v>
      </c>
      <c r="I61" s="170" t="n">
        <f aca="false">ROUND(G61*$I$1,2)</f>
        <v>0</v>
      </c>
      <c r="J61" s="171" t="n">
        <f aca="false">SUM(G61:I61)</f>
        <v>4.56</v>
      </c>
      <c r="K61" s="172" t="n">
        <f aca="false">ROUND(D61*E61,2)</f>
        <v>0</v>
      </c>
      <c r="L61" s="172" t="n">
        <f aca="false">ROUND(D61*G61,2)</f>
        <v>0</v>
      </c>
      <c r="M61" s="172" t="n">
        <f aca="false">ROUND(D61*H61,2)</f>
        <v>9.12</v>
      </c>
      <c r="N61" s="172" t="n">
        <f aca="false">ROUND(I61*D61,2)</f>
        <v>0</v>
      </c>
      <c r="O61" s="172" t="n">
        <f aca="false">SUM(L61:N61)</f>
        <v>9.12</v>
      </c>
    </row>
    <row r="62" s="144" customFormat="true" ht="15" hidden="false" customHeight="true" outlineLevel="0" collapsed="false">
      <c r="A62" s="166" t="s">
        <v>182</v>
      </c>
      <c r="B62" s="177" t="s">
        <v>183</v>
      </c>
      <c r="C62" s="168" t="s">
        <v>106</v>
      </c>
      <c r="D62" s="180" t="n">
        <v>4</v>
      </c>
      <c r="E62" s="165"/>
      <c r="F62" s="170"/>
      <c r="G62" s="170"/>
      <c r="H62" s="170" t="n">
        <v>5.45</v>
      </c>
      <c r="I62" s="170" t="n">
        <f aca="false">ROUND(G62*$I$1,2)</f>
        <v>0</v>
      </c>
      <c r="J62" s="171" t="n">
        <f aca="false">SUM(G62:I62)</f>
        <v>5.45</v>
      </c>
      <c r="K62" s="172" t="n">
        <f aca="false">ROUND(D62*E62,2)</f>
        <v>0</v>
      </c>
      <c r="L62" s="172" t="n">
        <f aca="false">ROUND(D62*G62,2)</f>
        <v>0</v>
      </c>
      <c r="M62" s="172" t="n">
        <f aca="false">ROUND(D62*H62,2)</f>
        <v>21.8</v>
      </c>
      <c r="N62" s="172" t="n">
        <f aca="false">ROUND(I62*D62,2)</f>
        <v>0</v>
      </c>
      <c r="O62" s="172" t="n">
        <f aca="false">SUM(L62:N62)</f>
        <v>21.8</v>
      </c>
    </row>
    <row r="63" s="144" customFormat="true" ht="15" hidden="false" customHeight="true" outlineLevel="0" collapsed="false">
      <c r="A63" s="166" t="s">
        <v>184</v>
      </c>
      <c r="B63" s="177" t="s">
        <v>185</v>
      </c>
      <c r="C63" s="168" t="s">
        <v>106</v>
      </c>
      <c r="D63" s="180" t="n">
        <v>1</v>
      </c>
      <c r="E63" s="165"/>
      <c r="F63" s="170"/>
      <c r="G63" s="170"/>
      <c r="H63" s="170" t="n">
        <v>5.45</v>
      </c>
      <c r="I63" s="170" t="n">
        <f aca="false">ROUND(G63*$I$1,2)</f>
        <v>0</v>
      </c>
      <c r="J63" s="171" t="n">
        <f aca="false">SUM(G63:I63)</f>
        <v>5.45</v>
      </c>
      <c r="K63" s="172" t="n">
        <f aca="false">ROUND(D63*E63,2)</f>
        <v>0</v>
      </c>
      <c r="L63" s="172" t="n">
        <f aca="false">ROUND(D63*G63,2)</f>
        <v>0</v>
      </c>
      <c r="M63" s="172" t="n">
        <f aca="false">ROUND(D63*H63,2)</f>
        <v>5.45</v>
      </c>
      <c r="N63" s="172" t="n">
        <f aca="false">ROUND(I63*D63,2)</f>
        <v>0</v>
      </c>
      <c r="O63" s="172" t="n">
        <f aca="false">SUM(L63:N63)</f>
        <v>5.45</v>
      </c>
    </row>
    <row r="64" s="144" customFormat="true" ht="15" hidden="false" customHeight="true" outlineLevel="0" collapsed="false">
      <c r="A64" s="166" t="s">
        <v>186</v>
      </c>
      <c r="B64" s="177" t="s">
        <v>187</v>
      </c>
      <c r="C64" s="168" t="s">
        <v>106</v>
      </c>
      <c r="D64" s="180" t="n">
        <v>2</v>
      </c>
      <c r="E64" s="165"/>
      <c r="F64" s="170"/>
      <c r="G64" s="170"/>
      <c r="H64" s="170" t="n">
        <v>1.24</v>
      </c>
      <c r="I64" s="170" t="n">
        <f aca="false">ROUND(G64*$I$1,2)</f>
        <v>0</v>
      </c>
      <c r="J64" s="171" t="n">
        <f aca="false">SUM(G64:I64)</f>
        <v>1.24</v>
      </c>
      <c r="K64" s="172" t="n">
        <f aca="false">ROUND(D64*E64,2)</f>
        <v>0</v>
      </c>
      <c r="L64" s="172" t="n">
        <f aca="false">ROUND(D64*G64,2)</f>
        <v>0</v>
      </c>
      <c r="M64" s="172" t="n">
        <f aca="false">ROUND(D64*H64,2)</f>
        <v>2.48</v>
      </c>
      <c r="N64" s="172" t="n">
        <f aca="false">ROUND(I64*D64,2)</f>
        <v>0</v>
      </c>
      <c r="O64" s="172" t="n">
        <f aca="false">SUM(L64:N64)</f>
        <v>2.48</v>
      </c>
    </row>
    <row r="65" s="144" customFormat="true" ht="15" hidden="false" customHeight="true" outlineLevel="0" collapsed="false">
      <c r="A65" s="166" t="s">
        <v>188</v>
      </c>
      <c r="B65" s="177" t="s">
        <v>189</v>
      </c>
      <c r="C65" s="168" t="s">
        <v>106</v>
      </c>
      <c r="D65" s="180" t="n">
        <v>2</v>
      </c>
      <c r="E65" s="165"/>
      <c r="F65" s="170"/>
      <c r="G65" s="170"/>
      <c r="H65" s="170" t="n">
        <v>15.2</v>
      </c>
      <c r="I65" s="170" t="n">
        <f aca="false">ROUND(G65*$I$1,2)</f>
        <v>0</v>
      </c>
      <c r="J65" s="171" t="n">
        <f aca="false">SUM(G65:I65)</f>
        <v>15.2</v>
      </c>
      <c r="K65" s="172" t="n">
        <f aca="false">ROUND(D65*E65,2)</f>
        <v>0</v>
      </c>
      <c r="L65" s="172" t="n">
        <f aca="false">ROUND(D65*G65,2)</f>
        <v>0</v>
      </c>
      <c r="M65" s="172" t="n">
        <f aca="false">ROUND(D65*H65,2)</f>
        <v>30.4</v>
      </c>
      <c r="N65" s="172" t="n">
        <f aca="false">ROUND(I65*D65,2)</f>
        <v>0</v>
      </c>
      <c r="O65" s="172" t="n">
        <f aca="false">SUM(L65:N65)</f>
        <v>30.4</v>
      </c>
    </row>
    <row r="66" s="144" customFormat="true" ht="15" hidden="false" customHeight="true" outlineLevel="0" collapsed="false">
      <c r="A66" s="166" t="s">
        <v>190</v>
      </c>
      <c r="B66" s="177" t="s">
        <v>191</v>
      </c>
      <c r="C66" s="168" t="s">
        <v>106</v>
      </c>
      <c r="D66" s="180" t="n">
        <v>1</v>
      </c>
      <c r="E66" s="165"/>
      <c r="F66" s="170"/>
      <c r="G66" s="170"/>
      <c r="H66" s="170" t="n">
        <v>15.2</v>
      </c>
      <c r="I66" s="170" t="n">
        <f aca="false">ROUND(G66*$I$1,2)</f>
        <v>0</v>
      </c>
      <c r="J66" s="171" t="n">
        <f aca="false">SUM(G66:I66)</f>
        <v>15.2</v>
      </c>
      <c r="K66" s="172" t="n">
        <f aca="false">ROUND(D66*E66,2)</f>
        <v>0</v>
      </c>
      <c r="L66" s="172" t="n">
        <f aca="false">ROUND(D66*G66,2)</f>
        <v>0</v>
      </c>
      <c r="M66" s="172" t="n">
        <f aca="false">ROUND(D66*H66,2)</f>
        <v>15.2</v>
      </c>
      <c r="N66" s="172" t="n">
        <f aca="false">ROUND(I66*D66,2)</f>
        <v>0</v>
      </c>
      <c r="O66" s="172" t="n">
        <f aca="false">SUM(L66:N66)</f>
        <v>15.2</v>
      </c>
    </row>
    <row r="67" s="144" customFormat="true" ht="15" hidden="false" customHeight="true" outlineLevel="0" collapsed="false">
      <c r="A67" s="166" t="s">
        <v>192</v>
      </c>
      <c r="B67" s="177" t="s">
        <v>193</v>
      </c>
      <c r="C67" s="168" t="s">
        <v>106</v>
      </c>
      <c r="D67" s="180" t="n">
        <v>1</v>
      </c>
      <c r="E67" s="165"/>
      <c r="F67" s="170"/>
      <c r="G67" s="170"/>
      <c r="H67" s="170" t="n">
        <v>36.7</v>
      </c>
      <c r="I67" s="170" t="n">
        <f aca="false">ROUND(G67*$I$1,2)</f>
        <v>0</v>
      </c>
      <c r="J67" s="171" t="n">
        <f aca="false">SUM(G67:I67)</f>
        <v>36.7</v>
      </c>
      <c r="K67" s="172" t="n">
        <f aca="false">ROUND(D67*E67,2)</f>
        <v>0</v>
      </c>
      <c r="L67" s="172" t="n">
        <f aca="false">ROUND(D67*G67,2)</f>
        <v>0</v>
      </c>
      <c r="M67" s="172" t="n">
        <f aca="false">ROUND(D67*H67,2)</f>
        <v>36.7</v>
      </c>
      <c r="N67" s="172" t="n">
        <f aca="false">ROUND(I67*D67,2)</f>
        <v>0</v>
      </c>
      <c r="O67" s="172" t="n">
        <f aca="false">SUM(L67:N67)</f>
        <v>36.7</v>
      </c>
    </row>
    <row r="68" s="144" customFormat="true" ht="25.5" hidden="false" customHeight="false" outlineLevel="0" collapsed="false">
      <c r="A68" s="166" t="s">
        <v>194</v>
      </c>
      <c r="B68" s="177" t="s">
        <v>195</v>
      </c>
      <c r="C68" s="168" t="s">
        <v>196</v>
      </c>
      <c r="D68" s="180" t="n">
        <v>1</v>
      </c>
      <c r="E68" s="165"/>
      <c r="F68" s="170"/>
      <c r="G68" s="170"/>
      <c r="H68" s="170" t="n">
        <v>35</v>
      </c>
      <c r="I68" s="170"/>
      <c r="J68" s="171"/>
      <c r="K68" s="171" t="n">
        <f aca="false">ROUND(D68*E68,2)</f>
        <v>0</v>
      </c>
      <c r="L68" s="171" t="n">
        <f aca="false">ROUND(D68*G68,2)</f>
        <v>0</v>
      </c>
      <c r="M68" s="171" t="n">
        <f aca="false">ROUND(D68*H68,2)</f>
        <v>35</v>
      </c>
      <c r="N68" s="172" t="n">
        <f aca="false">ROUND(I68*D68,2)</f>
        <v>0</v>
      </c>
      <c r="O68" s="172" t="n">
        <f aca="false">SUM(L68:N68)</f>
        <v>35</v>
      </c>
    </row>
    <row r="69" s="144" customFormat="true" ht="25.5" hidden="false" customHeight="false" outlineLevel="0" collapsed="false">
      <c r="A69" s="166" t="s">
        <v>197</v>
      </c>
      <c r="B69" s="181" t="s">
        <v>198</v>
      </c>
      <c r="C69" s="182" t="s">
        <v>52</v>
      </c>
      <c r="D69" s="182" t="n">
        <f aca="false">D70+D71</f>
        <v>26</v>
      </c>
      <c r="E69" s="165" t="n">
        <v>0.84</v>
      </c>
      <c r="F69" s="155" t="n">
        <f aca="false">$F$1</f>
        <v>3.8</v>
      </c>
      <c r="G69" s="155" t="n">
        <f aca="false">ROUND(E69*F69,2)</f>
        <v>3.19</v>
      </c>
      <c r="H69" s="155"/>
      <c r="I69" s="155" t="n">
        <f aca="false">ROUND(G69*$I$1,2)</f>
        <v>0.26</v>
      </c>
      <c r="J69" s="156" t="n">
        <f aca="false">SUM(G69:I69)</f>
        <v>3.45</v>
      </c>
      <c r="K69" s="158" t="n">
        <f aca="false">ROUND(D69*E69,2)</f>
        <v>21.84</v>
      </c>
      <c r="L69" s="158" t="n">
        <f aca="false">ROUND(D69*G69,2)</f>
        <v>82.94</v>
      </c>
      <c r="M69" s="158" t="n">
        <f aca="false">ROUND(D69*H69,2)</f>
        <v>0</v>
      </c>
      <c r="N69" s="158" t="n">
        <f aca="false">ROUND(I69*D69,2)</f>
        <v>6.76</v>
      </c>
      <c r="O69" s="158" t="n">
        <f aca="false">SUM(L69:N69)</f>
        <v>89.7</v>
      </c>
    </row>
    <row r="70" s="144" customFormat="true" ht="38.25" hidden="false" customHeight="false" outlineLevel="0" collapsed="false">
      <c r="A70" s="166" t="s">
        <v>199</v>
      </c>
      <c r="B70" s="183" t="s">
        <v>200</v>
      </c>
      <c r="C70" s="184" t="s">
        <v>52</v>
      </c>
      <c r="D70" s="185" t="n">
        <v>24</v>
      </c>
      <c r="E70" s="165"/>
      <c r="F70" s="170"/>
      <c r="G70" s="170"/>
      <c r="H70" s="170" t="n">
        <f aca="false">ROUND(5.47*0.9,2)</f>
        <v>4.92</v>
      </c>
      <c r="I70" s="170" t="n">
        <f aca="false">ROUND(G70*$I$1,2)</f>
        <v>0</v>
      </c>
      <c r="J70" s="171" t="n">
        <f aca="false">SUM(G70:I70)</f>
        <v>4.92</v>
      </c>
      <c r="K70" s="172" t="n">
        <f aca="false">ROUND(D70*E70,2)</f>
        <v>0</v>
      </c>
      <c r="L70" s="172" t="n">
        <f aca="false">ROUND(D70*G70,2)</f>
        <v>0</v>
      </c>
      <c r="M70" s="172" t="n">
        <f aca="false">ROUND(D70*H70,2)</f>
        <v>118.08</v>
      </c>
      <c r="N70" s="172" t="n">
        <f aca="false">ROUND(I70*D70,2)</f>
        <v>0</v>
      </c>
      <c r="O70" s="172" t="n">
        <f aca="false">SUM(L70:N70)</f>
        <v>118.08</v>
      </c>
    </row>
    <row r="71" s="144" customFormat="true" ht="25.5" hidden="false" customHeight="false" outlineLevel="0" collapsed="false">
      <c r="A71" s="166" t="s">
        <v>201</v>
      </c>
      <c r="B71" s="183" t="s">
        <v>202</v>
      </c>
      <c r="C71" s="184" t="s">
        <v>52</v>
      </c>
      <c r="D71" s="185" t="n">
        <v>2</v>
      </c>
      <c r="E71" s="165"/>
      <c r="F71" s="170"/>
      <c r="G71" s="170"/>
      <c r="H71" s="170" t="n">
        <f aca="false">ROUND(2.65*0.9,2)</f>
        <v>2.39</v>
      </c>
      <c r="I71" s="170" t="n">
        <f aca="false">ROUND(G71*$I$1,2)</f>
        <v>0</v>
      </c>
      <c r="J71" s="171" t="n">
        <f aca="false">SUM(G71:I71)</f>
        <v>2.39</v>
      </c>
      <c r="K71" s="172" t="n">
        <f aca="false">ROUND(D71*E71,2)</f>
        <v>0</v>
      </c>
      <c r="L71" s="172" t="n">
        <f aca="false">ROUND(D71*G71,2)</f>
        <v>0</v>
      </c>
      <c r="M71" s="172" t="n">
        <f aca="false">ROUND(D71*H71,2)</f>
        <v>4.78</v>
      </c>
      <c r="N71" s="172" t="n">
        <f aca="false">ROUND(I71*D71,2)</f>
        <v>0</v>
      </c>
      <c r="O71" s="172" t="n">
        <f aca="false">SUM(L71:N71)</f>
        <v>4.78</v>
      </c>
    </row>
    <row r="72" s="159" customFormat="true" ht="15" hidden="false" customHeight="true" outlineLevel="0" collapsed="false">
      <c r="A72" s="166" t="s">
        <v>203</v>
      </c>
      <c r="B72" s="181" t="s">
        <v>204</v>
      </c>
      <c r="C72" s="186" t="s">
        <v>93</v>
      </c>
      <c r="D72" s="186" t="n">
        <v>35</v>
      </c>
      <c r="E72" s="157" t="n">
        <v>0.65</v>
      </c>
      <c r="F72" s="155" t="n">
        <f aca="false">$F$1</f>
        <v>3.8</v>
      </c>
      <c r="G72" s="155" t="n">
        <f aca="false">ROUND(E72*F72,2)</f>
        <v>2.47</v>
      </c>
      <c r="H72" s="155"/>
      <c r="I72" s="155" t="n">
        <f aca="false">ROUND(G72*$I$1,2)</f>
        <v>0.2</v>
      </c>
      <c r="J72" s="156" t="n">
        <f aca="false">SUM(G72:I72)</f>
        <v>2.67</v>
      </c>
      <c r="K72" s="158" t="n">
        <f aca="false">ROUND(D72*E72,2)</f>
        <v>22.75</v>
      </c>
      <c r="L72" s="158" t="n">
        <f aca="false">ROUND(D72*G72,2)</f>
        <v>86.45</v>
      </c>
      <c r="M72" s="158" t="n">
        <f aca="false">ROUND(D72*H72,2)</f>
        <v>0</v>
      </c>
      <c r="N72" s="158" t="n">
        <f aca="false">ROUND(I72*D72,2)</f>
        <v>7</v>
      </c>
      <c r="O72" s="158" t="n">
        <f aca="false">SUM(L72:N72)</f>
        <v>93.45</v>
      </c>
    </row>
    <row r="73" s="144" customFormat="true" ht="38.25" hidden="false" customHeight="false" outlineLevel="0" collapsed="false">
      <c r="A73" s="166" t="s">
        <v>205</v>
      </c>
      <c r="B73" s="177" t="s">
        <v>206</v>
      </c>
      <c r="C73" s="184" t="s">
        <v>93</v>
      </c>
      <c r="D73" s="185" t="n">
        <v>35</v>
      </c>
      <c r="E73" s="187"/>
      <c r="F73" s="170"/>
      <c r="G73" s="170"/>
      <c r="H73" s="170" t="n">
        <v>1.05</v>
      </c>
      <c r="I73" s="170" t="n">
        <f aca="false">ROUND(G73*$I$1,2)</f>
        <v>0</v>
      </c>
      <c r="J73" s="171" t="n">
        <f aca="false">SUM(G73:I73)</f>
        <v>1.05</v>
      </c>
      <c r="K73" s="172" t="n">
        <f aca="false">ROUND(D73*E73,2)</f>
        <v>0</v>
      </c>
      <c r="L73" s="172" t="n">
        <f aca="false">ROUND(D73*G73,2)</f>
        <v>0</v>
      </c>
      <c r="M73" s="172" t="n">
        <f aca="false">ROUND(D73*H73,2)</f>
        <v>36.75</v>
      </c>
      <c r="N73" s="172" t="n">
        <f aca="false">ROUND(I73*D73,2)</f>
        <v>0</v>
      </c>
      <c r="O73" s="172" t="n">
        <f aca="false">SUM(L73:N73)</f>
        <v>36.75</v>
      </c>
    </row>
    <row r="74" s="144" customFormat="true" ht="15" hidden="false" customHeight="true" outlineLevel="0" collapsed="false">
      <c r="A74" s="166" t="s">
        <v>207</v>
      </c>
      <c r="B74" s="177" t="s">
        <v>208</v>
      </c>
      <c r="C74" s="184" t="s">
        <v>52</v>
      </c>
      <c r="D74" s="185" t="n">
        <v>30</v>
      </c>
      <c r="E74" s="187"/>
      <c r="F74" s="170"/>
      <c r="G74" s="170"/>
      <c r="H74" s="170" t="n">
        <v>5.2</v>
      </c>
      <c r="I74" s="170" t="n">
        <f aca="false">ROUND(G74*$I$1,2)</f>
        <v>0</v>
      </c>
      <c r="J74" s="171" t="n">
        <f aca="false">SUM(G74:I74)</f>
        <v>5.2</v>
      </c>
      <c r="K74" s="172" t="n">
        <f aca="false">ROUND(D74*E74,2)</f>
        <v>0</v>
      </c>
      <c r="L74" s="172" t="n">
        <f aca="false">ROUND(D74*G74,2)</f>
        <v>0</v>
      </c>
      <c r="M74" s="172" t="n">
        <f aca="false">ROUND(D74*H74,2)</f>
        <v>156</v>
      </c>
      <c r="N74" s="172" t="n">
        <f aca="false">ROUND(I74*D74,2)</f>
        <v>0</v>
      </c>
      <c r="O74" s="172" t="n">
        <f aca="false">SUM(L74:N74)</f>
        <v>156</v>
      </c>
    </row>
    <row r="75" s="159" customFormat="true" ht="15" hidden="false" customHeight="true" outlineLevel="0" collapsed="false">
      <c r="A75" s="166" t="s">
        <v>209</v>
      </c>
      <c r="B75" s="178" t="s">
        <v>210</v>
      </c>
      <c r="C75" s="176" t="s">
        <v>106</v>
      </c>
      <c r="D75" s="179" t="n">
        <f aca="false">D76+D77+D78</f>
        <v>5</v>
      </c>
      <c r="E75" s="157" t="n">
        <v>1.2</v>
      </c>
      <c r="F75" s="155" t="n">
        <f aca="false">$F$1</f>
        <v>3.8</v>
      </c>
      <c r="G75" s="155" t="n">
        <f aca="false">ROUND(E75*F75,2)</f>
        <v>4.56</v>
      </c>
      <c r="H75" s="155"/>
      <c r="I75" s="155" t="n">
        <f aca="false">ROUND(G75*$I$1,2)</f>
        <v>0.36</v>
      </c>
      <c r="J75" s="156" t="n">
        <f aca="false">SUM(G75:I75)</f>
        <v>4.92</v>
      </c>
      <c r="K75" s="158" t="n">
        <f aca="false">ROUND(D75*E75,2)</f>
        <v>6</v>
      </c>
      <c r="L75" s="158" t="n">
        <f aca="false">ROUND(D75*G75,2)</f>
        <v>22.8</v>
      </c>
      <c r="M75" s="158" t="n">
        <f aca="false">ROUND(D75*H75,2)</f>
        <v>0</v>
      </c>
      <c r="N75" s="158" t="n">
        <f aca="false">ROUND(I75*D75,2)</f>
        <v>1.8</v>
      </c>
      <c r="O75" s="158" t="n">
        <f aca="false">SUM(L75:N75)</f>
        <v>24.6</v>
      </c>
    </row>
    <row r="76" s="144" customFormat="true" ht="15" hidden="false" customHeight="true" outlineLevel="0" collapsed="false">
      <c r="A76" s="166" t="s">
        <v>211</v>
      </c>
      <c r="B76" s="177" t="s">
        <v>212</v>
      </c>
      <c r="C76" s="168" t="s">
        <v>106</v>
      </c>
      <c r="D76" s="180" t="n">
        <v>2</v>
      </c>
      <c r="E76" s="165"/>
      <c r="F76" s="170"/>
      <c r="G76" s="170"/>
      <c r="H76" s="170" t="n">
        <v>62.5</v>
      </c>
      <c r="I76" s="170" t="n">
        <f aca="false">ROUND(G76*$I$1,2)</f>
        <v>0</v>
      </c>
      <c r="J76" s="171" t="n">
        <f aca="false">SUM(G76:I76)</f>
        <v>62.5</v>
      </c>
      <c r="K76" s="172" t="n">
        <f aca="false">ROUND(D76*E76,2)</f>
        <v>0</v>
      </c>
      <c r="L76" s="172" t="n">
        <f aca="false">ROUND(D76*G76,2)</f>
        <v>0</v>
      </c>
      <c r="M76" s="172" t="n">
        <f aca="false">ROUND(D76*H76,2)</f>
        <v>125</v>
      </c>
      <c r="N76" s="172" t="n">
        <f aca="false">ROUND(I76*D76,2)</f>
        <v>0</v>
      </c>
      <c r="O76" s="172" t="n">
        <f aca="false">SUM(L76:N76)</f>
        <v>125</v>
      </c>
    </row>
    <row r="77" s="144" customFormat="true" ht="15" hidden="false" customHeight="true" outlineLevel="0" collapsed="false">
      <c r="A77" s="166" t="s">
        <v>213</v>
      </c>
      <c r="B77" s="177" t="s">
        <v>214</v>
      </c>
      <c r="C77" s="168" t="s">
        <v>106</v>
      </c>
      <c r="D77" s="180" t="n">
        <v>1</v>
      </c>
      <c r="E77" s="165"/>
      <c r="F77" s="170"/>
      <c r="G77" s="170"/>
      <c r="H77" s="170" t="n">
        <v>14.25</v>
      </c>
      <c r="I77" s="170" t="n">
        <f aca="false">ROUND(G77*$I$1,2)</f>
        <v>0</v>
      </c>
      <c r="J77" s="171" t="n">
        <f aca="false">SUM(G77:I77)</f>
        <v>14.25</v>
      </c>
      <c r="K77" s="172" t="n">
        <f aca="false">ROUND(D77*E77,2)</f>
        <v>0</v>
      </c>
      <c r="L77" s="172" t="n">
        <f aca="false">ROUND(D77*G77,2)</f>
        <v>0</v>
      </c>
      <c r="M77" s="172" t="n">
        <f aca="false">ROUND(D77*H77,2)</f>
        <v>14.25</v>
      </c>
      <c r="N77" s="172" t="n">
        <f aca="false">ROUND(I77*D77,2)</f>
        <v>0</v>
      </c>
      <c r="O77" s="172" t="n">
        <f aca="false">SUM(L77:N77)</f>
        <v>14.25</v>
      </c>
    </row>
    <row r="78" s="144" customFormat="true" ht="15" hidden="false" customHeight="true" outlineLevel="0" collapsed="false">
      <c r="A78" s="166" t="s">
        <v>215</v>
      </c>
      <c r="B78" s="177" t="s">
        <v>216</v>
      </c>
      <c r="C78" s="168" t="s">
        <v>106</v>
      </c>
      <c r="D78" s="180" t="n">
        <v>2</v>
      </c>
      <c r="E78" s="165"/>
      <c r="F78" s="170"/>
      <c r="G78" s="170"/>
      <c r="H78" s="170" t="n">
        <v>75</v>
      </c>
      <c r="I78" s="170" t="n">
        <f aca="false">ROUND(G78*$I$1,2)</f>
        <v>0</v>
      </c>
      <c r="J78" s="171" t="n">
        <f aca="false">SUM(G78:I78)</f>
        <v>75</v>
      </c>
      <c r="K78" s="172" t="n">
        <f aca="false">ROUND(D78*E78,2)</f>
        <v>0</v>
      </c>
      <c r="L78" s="172" t="n">
        <f aca="false">ROUND(D78*G78,2)</f>
        <v>0</v>
      </c>
      <c r="M78" s="172" t="n">
        <f aca="false">ROUND(D78*H78,2)</f>
        <v>150</v>
      </c>
      <c r="N78" s="172" t="n">
        <f aca="false">ROUND(I78*D78,2)</f>
        <v>0</v>
      </c>
      <c r="O78" s="172" t="n">
        <f aca="false">SUM(L78:N78)</f>
        <v>150</v>
      </c>
    </row>
    <row r="79" s="159" customFormat="true" ht="25.5" hidden="false" customHeight="false" outlineLevel="0" collapsed="false">
      <c r="A79" s="166" t="s">
        <v>217</v>
      </c>
      <c r="B79" s="178" t="s">
        <v>218</v>
      </c>
      <c r="C79" s="176" t="s">
        <v>52</v>
      </c>
      <c r="D79" s="179" t="n">
        <f aca="false">D80</f>
        <v>18.3</v>
      </c>
      <c r="E79" s="157" t="n">
        <v>1.2</v>
      </c>
      <c r="F79" s="155" t="n">
        <f aca="false">$F$1</f>
        <v>3.8</v>
      </c>
      <c r="G79" s="155" t="n">
        <f aca="false">ROUND(E79*F79,2)</f>
        <v>4.56</v>
      </c>
      <c r="H79" s="155"/>
      <c r="I79" s="155" t="n">
        <f aca="false">ROUND(G79*$I$1,2)</f>
        <v>0.36</v>
      </c>
      <c r="J79" s="156" t="n">
        <f aca="false">SUM(G79:I79)</f>
        <v>4.92</v>
      </c>
      <c r="K79" s="158" t="n">
        <f aca="false">ROUND(D79*E79,2)</f>
        <v>21.96</v>
      </c>
      <c r="L79" s="158" t="n">
        <f aca="false">ROUND(D79*G79,2)</f>
        <v>83.45</v>
      </c>
      <c r="M79" s="158" t="n">
        <f aca="false">ROUND(D79*H79,2)</f>
        <v>0</v>
      </c>
      <c r="N79" s="158" t="n">
        <f aca="false">ROUND(I79*D79,2)</f>
        <v>6.59</v>
      </c>
      <c r="O79" s="158" t="n">
        <f aca="false">SUM(L79:N79)</f>
        <v>90.04</v>
      </c>
    </row>
    <row r="80" s="144" customFormat="true" ht="15" hidden="false" customHeight="true" outlineLevel="0" collapsed="false">
      <c r="A80" s="166" t="s">
        <v>219</v>
      </c>
      <c r="B80" s="177" t="s">
        <v>220</v>
      </c>
      <c r="C80" s="168" t="s">
        <v>52</v>
      </c>
      <c r="D80" s="180" t="n">
        <f aca="false">15+1.8+0.5+1</f>
        <v>18.3</v>
      </c>
      <c r="E80" s="165"/>
      <c r="F80" s="188"/>
      <c r="G80" s="162"/>
      <c r="H80" s="162" t="n">
        <v>2.6</v>
      </c>
      <c r="I80" s="170" t="n">
        <f aca="false">ROUND(G80*$I$1,2)</f>
        <v>0</v>
      </c>
      <c r="J80" s="171" t="n">
        <f aca="false">SUM(G80:I80)</f>
        <v>2.6</v>
      </c>
      <c r="K80" s="172" t="n">
        <f aca="false">ROUND(D80*E80,2)</f>
        <v>0</v>
      </c>
      <c r="L80" s="172" t="n">
        <f aca="false">ROUND(D80*G80,2)</f>
        <v>0</v>
      </c>
      <c r="M80" s="172" t="n">
        <f aca="false">ROUND(D80*H80,2)</f>
        <v>47.58</v>
      </c>
      <c r="N80" s="172" t="n">
        <f aca="false">ROUND(I80*D80,2)</f>
        <v>0</v>
      </c>
      <c r="O80" s="172" t="n">
        <f aca="false">SUM(L80:N80)</f>
        <v>47.58</v>
      </c>
    </row>
    <row r="81" s="144" customFormat="true" ht="15" hidden="false" customHeight="true" outlineLevel="0" collapsed="false">
      <c r="A81" s="166" t="s">
        <v>221</v>
      </c>
      <c r="B81" s="189" t="s">
        <v>222</v>
      </c>
      <c r="C81" s="168" t="s">
        <v>106</v>
      </c>
      <c r="D81" s="180" t="n">
        <v>1</v>
      </c>
      <c r="E81" s="190"/>
      <c r="F81" s="188"/>
      <c r="G81" s="162"/>
      <c r="H81" s="162" t="n">
        <v>4.8</v>
      </c>
      <c r="I81" s="170" t="n">
        <f aca="false">ROUND(G81*$I$1,2)</f>
        <v>0</v>
      </c>
      <c r="J81" s="171" t="n">
        <f aca="false">SUM(G81:I81)</f>
        <v>4.8</v>
      </c>
      <c r="K81" s="172" t="n">
        <f aca="false">ROUND(D81*E81,2)</f>
        <v>0</v>
      </c>
      <c r="L81" s="172" t="n">
        <f aca="false">ROUND(D81*G81,2)</f>
        <v>0</v>
      </c>
      <c r="M81" s="172" t="n">
        <f aca="false">ROUND(D81*H81,2)</f>
        <v>4.8</v>
      </c>
      <c r="N81" s="172" t="n">
        <f aca="false">ROUND(I81*D81,2)</f>
        <v>0</v>
      </c>
      <c r="O81" s="172" t="n">
        <f aca="false">SUM(L81:N81)</f>
        <v>4.8</v>
      </c>
    </row>
    <row r="82" s="144" customFormat="true" ht="15" hidden="false" customHeight="true" outlineLevel="0" collapsed="false">
      <c r="A82" s="166" t="s">
        <v>223</v>
      </c>
      <c r="B82" s="177" t="s">
        <v>224</v>
      </c>
      <c r="C82" s="168" t="s">
        <v>106</v>
      </c>
      <c r="D82" s="180" t="n">
        <v>1</v>
      </c>
      <c r="E82" s="165"/>
      <c r="F82" s="188"/>
      <c r="G82" s="162"/>
      <c r="H82" s="162" t="n">
        <v>1.25</v>
      </c>
      <c r="I82" s="170" t="n">
        <f aca="false">ROUND(G82*$I$1,2)</f>
        <v>0</v>
      </c>
      <c r="J82" s="171" t="n">
        <f aca="false">SUM(G82:I82)</f>
        <v>1.25</v>
      </c>
      <c r="K82" s="172" t="n">
        <f aca="false">ROUND(D82*E82,2)</f>
        <v>0</v>
      </c>
      <c r="L82" s="172" t="n">
        <f aca="false">ROUND(D82*G82,2)</f>
        <v>0</v>
      </c>
      <c r="M82" s="172" t="n">
        <f aca="false">ROUND(D82*H82,2)</f>
        <v>1.25</v>
      </c>
      <c r="N82" s="172" t="n">
        <f aca="false">ROUND(I82*D82,2)</f>
        <v>0</v>
      </c>
      <c r="O82" s="172" t="n">
        <f aca="false">SUM(L82:N82)</f>
        <v>1.25</v>
      </c>
    </row>
    <row r="83" s="144" customFormat="true" ht="15" hidden="false" customHeight="true" outlineLevel="0" collapsed="false">
      <c r="A83" s="166" t="s">
        <v>225</v>
      </c>
      <c r="B83" s="177" t="s">
        <v>226</v>
      </c>
      <c r="C83" s="168" t="s">
        <v>106</v>
      </c>
      <c r="D83" s="168" t="n">
        <v>1</v>
      </c>
      <c r="E83" s="165"/>
      <c r="F83" s="188"/>
      <c r="G83" s="162"/>
      <c r="H83" s="162" t="n">
        <v>3.2</v>
      </c>
      <c r="I83" s="170" t="n">
        <f aca="false">ROUND(G83*$I$1,2)</f>
        <v>0</v>
      </c>
      <c r="J83" s="171" t="n">
        <f aca="false">SUM(G83:I83)</f>
        <v>3.2</v>
      </c>
      <c r="K83" s="172" t="n">
        <f aca="false">ROUND(D83*E83,2)</f>
        <v>0</v>
      </c>
      <c r="L83" s="172" t="n">
        <f aca="false">ROUND(D83*G83,2)</f>
        <v>0</v>
      </c>
      <c r="M83" s="172" t="n">
        <f aca="false">ROUND(D83*H83,2)</f>
        <v>3.2</v>
      </c>
      <c r="N83" s="172" t="n">
        <f aca="false">ROUND(I83*D83,2)</f>
        <v>0</v>
      </c>
      <c r="O83" s="172" t="n">
        <f aca="false">SUM(L83:N83)</f>
        <v>3.2</v>
      </c>
    </row>
    <row r="84" s="159" customFormat="true" ht="25.5" hidden="false" customHeight="false" outlineLevel="0" collapsed="false">
      <c r="A84" s="166" t="s">
        <v>227</v>
      </c>
      <c r="B84" s="178" t="s">
        <v>228</v>
      </c>
      <c r="C84" s="176" t="s">
        <v>148</v>
      </c>
      <c r="D84" s="179" t="n">
        <v>2</v>
      </c>
      <c r="E84" s="157" t="n">
        <v>0.8</v>
      </c>
      <c r="F84" s="155" t="n">
        <f aca="false">$F$1</f>
        <v>3.8</v>
      </c>
      <c r="G84" s="155" t="n">
        <f aca="false">ROUND(E84*F84,2)</f>
        <v>3.04</v>
      </c>
      <c r="H84" s="155"/>
      <c r="I84" s="155" t="n">
        <f aca="false">ROUND(G84*$I$1,2)</f>
        <v>0.24</v>
      </c>
      <c r="J84" s="156" t="n">
        <f aca="false">SUM(G84:I84)</f>
        <v>3.28</v>
      </c>
      <c r="K84" s="158" t="n">
        <f aca="false">ROUND(D84*E84,2)</f>
        <v>1.6</v>
      </c>
      <c r="L84" s="158" t="n">
        <f aca="false">ROUND(D84*G84,2)</f>
        <v>6.08</v>
      </c>
      <c r="M84" s="158" t="n">
        <f aca="false">ROUND(D84*H84,2)</f>
        <v>0</v>
      </c>
      <c r="N84" s="158" t="n">
        <f aca="false">ROUND(I84*D84,2)</f>
        <v>0.48</v>
      </c>
      <c r="O84" s="158" t="n">
        <f aca="false">SUM(L84:N84)</f>
        <v>6.56</v>
      </c>
    </row>
    <row r="85" s="144" customFormat="true" ht="15" hidden="false" customHeight="true" outlineLevel="0" collapsed="false">
      <c r="A85" s="166" t="s">
        <v>229</v>
      </c>
      <c r="B85" s="191" t="s">
        <v>230</v>
      </c>
      <c r="C85" s="176" t="s">
        <v>52</v>
      </c>
      <c r="D85" s="192" t="n">
        <v>18.3</v>
      </c>
      <c r="E85" s="157" t="n">
        <v>0.22</v>
      </c>
      <c r="F85" s="155" t="n">
        <f aca="false">$F$1</f>
        <v>3.8</v>
      </c>
      <c r="G85" s="155" t="n">
        <f aca="false">ROUND(E85*F85,2)</f>
        <v>0.84</v>
      </c>
      <c r="H85" s="155"/>
      <c r="I85" s="155" t="n">
        <f aca="false">ROUND(G85*$I$1,2)</f>
        <v>0.07</v>
      </c>
      <c r="J85" s="156" t="n">
        <f aca="false">SUM(G85:I85)</f>
        <v>0.91</v>
      </c>
      <c r="K85" s="158" t="n">
        <f aca="false">ROUND(D85*E85,2)</f>
        <v>4.03</v>
      </c>
      <c r="L85" s="158" t="n">
        <f aca="false">ROUND(D85*G85,2)</f>
        <v>15.37</v>
      </c>
      <c r="M85" s="158" t="n">
        <f aca="false">ROUND(D85*H85,2)</f>
        <v>0</v>
      </c>
      <c r="N85" s="158" t="n">
        <f aca="false">ROUND(I85*D85,2)</f>
        <v>1.28</v>
      </c>
      <c r="O85" s="158" t="n">
        <f aca="false">SUM(L85:N85)</f>
        <v>16.65</v>
      </c>
    </row>
    <row r="86" s="144" customFormat="true" ht="15" hidden="false" customHeight="true" outlineLevel="0" collapsed="false">
      <c r="A86" s="166" t="s">
        <v>231</v>
      </c>
      <c r="B86" s="177" t="s">
        <v>232</v>
      </c>
      <c r="C86" s="168" t="s">
        <v>101</v>
      </c>
      <c r="D86" s="168" t="n">
        <v>6</v>
      </c>
      <c r="E86" s="165"/>
      <c r="F86" s="188"/>
      <c r="G86" s="162"/>
      <c r="H86" s="162" t="n">
        <v>1.3</v>
      </c>
      <c r="I86" s="170" t="n">
        <f aca="false">ROUND(G86*$I$1,2)</f>
        <v>0</v>
      </c>
      <c r="J86" s="171" t="n">
        <f aca="false">SUM(G86:I86)</f>
        <v>1.3</v>
      </c>
      <c r="K86" s="172" t="n">
        <f aca="false">ROUND(D86*E86,2)</f>
        <v>0</v>
      </c>
      <c r="L86" s="172" t="n">
        <f aca="false">ROUND(D86*G86,2)</f>
        <v>0</v>
      </c>
      <c r="M86" s="172" t="n">
        <f aca="false">ROUND(D86*H86,2)</f>
        <v>7.8</v>
      </c>
      <c r="N86" s="172" t="n">
        <f aca="false">ROUND(I86*D86,2)</f>
        <v>0</v>
      </c>
      <c r="O86" s="172" t="n">
        <f aca="false">SUM(L86:N86)</f>
        <v>7.8</v>
      </c>
    </row>
    <row r="87" s="144" customFormat="true" ht="15" hidden="false" customHeight="true" outlineLevel="0" collapsed="false">
      <c r="A87" s="166" t="s">
        <v>233</v>
      </c>
      <c r="B87" s="177" t="s">
        <v>234</v>
      </c>
      <c r="C87" s="168" t="s">
        <v>235</v>
      </c>
      <c r="D87" s="168" t="n">
        <v>10</v>
      </c>
      <c r="E87" s="165"/>
      <c r="F87" s="188"/>
      <c r="G87" s="162"/>
      <c r="H87" s="162" t="n">
        <v>0.8</v>
      </c>
      <c r="I87" s="170" t="n">
        <f aca="false">ROUND(G87*$I$1,2)</f>
        <v>0</v>
      </c>
      <c r="J87" s="171" t="n">
        <f aca="false">SUM(G87:I87)</f>
        <v>0.8</v>
      </c>
      <c r="K87" s="172" t="n">
        <f aca="false">ROUND(D87*E87,2)</f>
        <v>0</v>
      </c>
      <c r="L87" s="172" t="n">
        <f aca="false">ROUND(D87*G87,2)</f>
        <v>0</v>
      </c>
      <c r="M87" s="172" t="n">
        <f aca="false">ROUND(D87*H87,2)</f>
        <v>8</v>
      </c>
      <c r="N87" s="172" t="n">
        <f aca="false">ROUND(I87*D87,2)</f>
        <v>0</v>
      </c>
      <c r="O87" s="172" t="n">
        <f aca="false">SUM(L87:N87)</f>
        <v>8</v>
      </c>
    </row>
    <row r="88" s="144" customFormat="true" ht="26.25" hidden="false" customHeight="false" outlineLevel="0" collapsed="false">
      <c r="A88" s="166" t="s">
        <v>236</v>
      </c>
      <c r="B88" s="177" t="s">
        <v>237</v>
      </c>
      <c r="C88" s="168" t="s">
        <v>101</v>
      </c>
      <c r="D88" s="168" t="n">
        <v>1</v>
      </c>
      <c r="E88" s="165"/>
      <c r="F88" s="188"/>
      <c r="G88" s="162"/>
      <c r="H88" s="162" t="n">
        <v>55</v>
      </c>
      <c r="I88" s="170"/>
      <c r="J88" s="171" t="n">
        <f aca="false">SUM(G88:I88)</f>
        <v>55</v>
      </c>
      <c r="K88" s="172" t="n">
        <f aca="false">ROUND(D88*E88,2)</f>
        <v>0</v>
      </c>
      <c r="L88" s="172" t="n">
        <f aca="false">ROUND(D88*G88,2)</f>
        <v>0</v>
      </c>
      <c r="M88" s="172" t="n">
        <f aca="false">ROUND(D88*H88,2)</f>
        <v>55</v>
      </c>
      <c r="N88" s="172" t="n">
        <f aca="false">ROUND(I88*D88,2)</f>
        <v>0</v>
      </c>
      <c r="O88" s="172" t="n">
        <f aca="false">SUM(L88:N88)</f>
        <v>55</v>
      </c>
    </row>
    <row r="89" s="144" customFormat="true" ht="15.75" hidden="false" customHeight="true" outlineLevel="0" collapsed="false">
      <c r="A89" s="145" t="s">
        <v>238</v>
      </c>
      <c r="B89" s="145"/>
      <c r="C89" s="145"/>
      <c r="D89" s="145"/>
      <c r="E89" s="145"/>
      <c r="F89" s="145"/>
      <c r="G89" s="145"/>
      <c r="H89" s="145"/>
      <c r="I89" s="145"/>
      <c r="J89" s="145"/>
      <c r="K89" s="162"/>
      <c r="L89" s="162"/>
      <c r="M89" s="162"/>
      <c r="N89" s="162"/>
      <c r="O89" s="162"/>
    </row>
    <row r="90" s="144" customFormat="true" ht="12.75" hidden="false" customHeight="false" outlineLevel="0" collapsed="false">
      <c r="A90" s="166" t="s">
        <v>239</v>
      </c>
      <c r="B90" s="193" t="s">
        <v>240</v>
      </c>
      <c r="C90" s="194" t="s">
        <v>101</v>
      </c>
      <c r="D90" s="195" t="n">
        <v>1</v>
      </c>
      <c r="E90" s="157" t="n">
        <v>1.3</v>
      </c>
      <c r="F90" s="155" t="n">
        <f aca="false">$F$1</f>
        <v>3.8</v>
      </c>
      <c r="G90" s="155" t="n">
        <f aca="false">ROUND(E90*F90,2)</f>
        <v>4.94</v>
      </c>
      <c r="H90" s="155"/>
      <c r="I90" s="155" t="n">
        <f aca="false">ROUND(G90*$I$1,2)</f>
        <v>0.4</v>
      </c>
      <c r="J90" s="156" t="n">
        <f aca="false">SUM(G90:I90)</f>
        <v>5.34</v>
      </c>
      <c r="K90" s="158" t="n">
        <f aca="false">ROUND(D90*E90,2)</f>
        <v>1.3</v>
      </c>
      <c r="L90" s="158" t="n">
        <f aca="false">ROUND(D90*G90,2)</f>
        <v>4.94</v>
      </c>
      <c r="M90" s="158" t="n">
        <f aca="false">ROUND(D90*H90,2)</f>
        <v>0</v>
      </c>
      <c r="N90" s="158" t="n">
        <f aca="false">ROUND(I90*D90,2)</f>
        <v>0.4</v>
      </c>
      <c r="O90" s="158" t="n">
        <f aca="false">SUM(L90:N90)</f>
        <v>5.34</v>
      </c>
    </row>
    <row r="91" s="144" customFormat="true" ht="15" hidden="false" customHeight="true" outlineLevel="0" collapsed="false">
      <c r="A91" s="166" t="s">
        <v>241</v>
      </c>
      <c r="B91" s="177" t="s">
        <v>242</v>
      </c>
      <c r="C91" s="168" t="s">
        <v>101</v>
      </c>
      <c r="D91" s="196" t="n">
        <v>1</v>
      </c>
      <c r="E91" s="165"/>
      <c r="F91" s="150"/>
      <c r="G91" s="162"/>
      <c r="H91" s="162" t="n">
        <v>526</v>
      </c>
      <c r="I91" s="170" t="n">
        <f aca="false">ROUND(G91*$I$1,2)</f>
        <v>0</v>
      </c>
      <c r="J91" s="171" t="n">
        <f aca="false">SUM(G91:I91)</f>
        <v>526</v>
      </c>
      <c r="K91" s="172" t="n">
        <f aca="false">ROUND(D91*E91,2)</f>
        <v>0</v>
      </c>
      <c r="L91" s="172" t="n">
        <f aca="false">ROUND(D91*G91,2)</f>
        <v>0</v>
      </c>
      <c r="M91" s="172" t="n">
        <f aca="false">ROUND(D91*H91,2)</f>
        <v>526</v>
      </c>
      <c r="N91" s="172" t="n">
        <f aca="false">ROUND(I91*D91,2)</f>
        <v>0</v>
      </c>
      <c r="O91" s="172" t="n">
        <f aca="false">SUM(L91:N91)</f>
        <v>526</v>
      </c>
    </row>
    <row r="92" s="144" customFormat="true" ht="15" hidden="false" customHeight="true" outlineLevel="0" collapsed="false">
      <c r="A92" s="166" t="s">
        <v>243</v>
      </c>
      <c r="B92" s="197" t="s">
        <v>244</v>
      </c>
      <c r="C92" s="176" t="s">
        <v>52</v>
      </c>
      <c r="D92" s="179" t="n">
        <f aca="false">D93</f>
        <v>6</v>
      </c>
      <c r="E92" s="157" t="n">
        <v>0.8</v>
      </c>
      <c r="F92" s="155" t="n">
        <f aca="false">$F$1</f>
        <v>3.8</v>
      </c>
      <c r="G92" s="155" t="n">
        <f aca="false">ROUND(E92*F92,2)</f>
        <v>3.04</v>
      </c>
      <c r="H92" s="155"/>
      <c r="I92" s="155" t="n">
        <f aca="false">ROUND(G92*$I$1,2)</f>
        <v>0.24</v>
      </c>
      <c r="J92" s="156" t="n">
        <f aca="false">SUM(G92:I92)</f>
        <v>3.28</v>
      </c>
      <c r="K92" s="158" t="n">
        <f aca="false">ROUND(D92*E92,2)</f>
        <v>4.8</v>
      </c>
      <c r="L92" s="158" t="n">
        <f aca="false">ROUND(D92*G92,2)</f>
        <v>18.24</v>
      </c>
      <c r="M92" s="158" t="n">
        <f aca="false">ROUND(D92*H92,2)</f>
        <v>0</v>
      </c>
      <c r="N92" s="158" t="n">
        <f aca="false">ROUND(I92*D92,2)</f>
        <v>1.44</v>
      </c>
      <c r="O92" s="158" t="n">
        <f aca="false">SUM(L92:N92)</f>
        <v>19.68</v>
      </c>
    </row>
    <row r="93" s="144" customFormat="true" ht="15" hidden="false" customHeight="true" outlineLevel="0" collapsed="false">
      <c r="A93" s="166" t="s">
        <v>245</v>
      </c>
      <c r="B93" s="177" t="s">
        <v>246</v>
      </c>
      <c r="C93" s="168" t="s">
        <v>52</v>
      </c>
      <c r="D93" s="168" t="n">
        <v>6</v>
      </c>
      <c r="E93" s="165"/>
      <c r="F93" s="150"/>
      <c r="G93" s="162"/>
      <c r="H93" s="162" t="n">
        <v>1.62</v>
      </c>
      <c r="I93" s="170" t="n">
        <f aca="false">ROUND(G93*$I$1,2)</f>
        <v>0</v>
      </c>
      <c r="J93" s="171" t="n">
        <f aca="false">SUM(G93:I93)</f>
        <v>1.62</v>
      </c>
      <c r="K93" s="172" t="n">
        <f aca="false">ROUND(D93*E93,2)</f>
        <v>0</v>
      </c>
      <c r="L93" s="172" t="n">
        <f aca="false">ROUND(D93*G93,2)</f>
        <v>0</v>
      </c>
      <c r="M93" s="172" t="n">
        <f aca="false">ROUND(D93*H93,2)</f>
        <v>9.72</v>
      </c>
      <c r="N93" s="172" t="n">
        <f aca="false">ROUND(I93*D93,2)</f>
        <v>0</v>
      </c>
      <c r="O93" s="172" t="n">
        <f aca="false">SUM(L93:N93)</f>
        <v>9.72</v>
      </c>
    </row>
    <row r="94" s="144" customFormat="true" ht="15" hidden="false" customHeight="true" outlineLevel="0" collapsed="false">
      <c r="A94" s="166" t="s">
        <v>247</v>
      </c>
      <c r="B94" s="177" t="s">
        <v>248</v>
      </c>
      <c r="C94" s="168" t="s">
        <v>106</v>
      </c>
      <c r="D94" s="168" t="n">
        <v>4</v>
      </c>
      <c r="E94" s="165"/>
      <c r="F94" s="150"/>
      <c r="G94" s="162"/>
      <c r="H94" s="162" t="n">
        <v>0.42</v>
      </c>
      <c r="I94" s="170" t="n">
        <f aca="false">ROUND(G94*$I$1,2)</f>
        <v>0</v>
      </c>
      <c r="J94" s="171" t="n">
        <f aca="false">SUM(G94:I94)</f>
        <v>0.42</v>
      </c>
      <c r="K94" s="172" t="n">
        <f aca="false">ROUND(D94*E94,2)</f>
        <v>0</v>
      </c>
      <c r="L94" s="172" t="n">
        <f aca="false">ROUND(D94*G94,2)</f>
        <v>0</v>
      </c>
      <c r="M94" s="172" t="n">
        <f aca="false">ROUND(D94*H94,2)</f>
        <v>1.68</v>
      </c>
      <c r="N94" s="172" t="n">
        <f aca="false">ROUND(I94*D94,2)</f>
        <v>0</v>
      </c>
      <c r="O94" s="172" t="n">
        <f aca="false">SUM(L94:N94)</f>
        <v>1.68</v>
      </c>
    </row>
    <row r="95" s="144" customFormat="true" ht="15" hidden="false" customHeight="true" outlineLevel="0" collapsed="false">
      <c r="A95" s="166" t="s">
        <v>249</v>
      </c>
      <c r="B95" s="177" t="s">
        <v>250</v>
      </c>
      <c r="C95" s="168" t="s">
        <v>106</v>
      </c>
      <c r="D95" s="168" t="n">
        <v>1</v>
      </c>
      <c r="E95" s="165"/>
      <c r="F95" s="150"/>
      <c r="G95" s="162"/>
      <c r="H95" s="162" t="n">
        <v>0.4</v>
      </c>
      <c r="I95" s="170" t="n">
        <f aca="false">ROUND(G95*$I$1,2)</f>
        <v>0</v>
      </c>
      <c r="J95" s="171" t="n">
        <f aca="false">SUM(G95:I95)</f>
        <v>0.4</v>
      </c>
      <c r="K95" s="172" t="n">
        <f aca="false">ROUND(D95*E95,2)</f>
        <v>0</v>
      </c>
      <c r="L95" s="172" t="n">
        <f aca="false">ROUND(D95*G95,2)</f>
        <v>0</v>
      </c>
      <c r="M95" s="172" t="n">
        <f aca="false">ROUND(D95*H95,2)</f>
        <v>0.4</v>
      </c>
      <c r="N95" s="172" t="n">
        <f aca="false">ROUND(I95*D95,2)</f>
        <v>0</v>
      </c>
      <c r="O95" s="172" t="n">
        <f aca="false">SUM(L95:N95)</f>
        <v>0.4</v>
      </c>
    </row>
    <row r="96" s="144" customFormat="true" ht="15" hidden="false" customHeight="true" outlineLevel="0" collapsed="false">
      <c r="A96" s="166" t="s">
        <v>251</v>
      </c>
      <c r="B96" s="178" t="s">
        <v>252</v>
      </c>
      <c r="C96" s="176" t="s">
        <v>106</v>
      </c>
      <c r="D96" s="179" t="n">
        <f aca="false">D97</f>
        <v>1</v>
      </c>
      <c r="E96" s="157" t="n">
        <v>0.8</v>
      </c>
      <c r="F96" s="155" t="n">
        <f aca="false">$F$1</f>
        <v>3.8</v>
      </c>
      <c r="G96" s="155" t="n">
        <f aca="false">ROUND(E96*F96,2)</f>
        <v>3.04</v>
      </c>
      <c r="H96" s="155"/>
      <c r="I96" s="155" t="n">
        <f aca="false">ROUND(G96*$I$1,2)</f>
        <v>0.24</v>
      </c>
      <c r="J96" s="156" t="n">
        <f aca="false">SUM(G96:I96)</f>
        <v>3.28</v>
      </c>
      <c r="K96" s="158" t="n">
        <f aca="false">ROUND(D96*E96,2)</f>
        <v>0.8</v>
      </c>
      <c r="L96" s="158" t="n">
        <f aca="false">ROUND(D96*G96,2)</f>
        <v>3.04</v>
      </c>
      <c r="M96" s="158" t="n">
        <f aca="false">ROUND(D96*H96,2)</f>
        <v>0</v>
      </c>
      <c r="N96" s="158" t="n">
        <f aca="false">ROUND(I96*D96,2)</f>
        <v>0.24</v>
      </c>
      <c r="O96" s="158" t="n">
        <f aca="false">SUM(L96:N96)</f>
        <v>3.28</v>
      </c>
    </row>
    <row r="97" s="144" customFormat="true" ht="15" hidden="false" customHeight="true" outlineLevel="0" collapsed="false">
      <c r="A97" s="166" t="s">
        <v>253</v>
      </c>
      <c r="B97" s="177" t="s">
        <v>254</v>
      </c>
      <c r="C97" s="168" t="s">
        <v>106</v>
      </c>
      <c r="D97" s="168" t="n">
        <v>1</v>
      </c>
      <c r="E97" s="165"/>
      <c r="F97" s="150"/>
      <c r="G97" s="162"/>
      <c r="H97" s="162" t="n">
        <v>20.47</v>
      </c>
      <c r="I97" s="170" t="n">
        <f aca="false">ROUND(G97*$I$1,2)</f>
        <v>0</v>
      </c>
      <c r="J97" s="171" t="n">
        <f aca="false">SUM(G97:I97)</f>
        <v>20.47</v>
      </c>
      <c r="K97" s="172" t="n">
        <f aca="false">ROUND(D97*E97,2)</f>
        <v>0</v>
      </c>
      <c r="L97" s="172" t="n">
        <f aca="false">ROUND(D97*G97,2)</f>
        <v>0</v>
      </c>
      <c r="M97" s="172" t="n">
        <f aca="false">ROUND(D97*H97,2)</f>
        <v>20.47</v>
      </c>
      <c r="N97" s="172" t="n">
        <f aca="false">ROUND(I97*D97,2)</f>
        <v>0</v>
      </c>
      <c r="O97" s="172" t="n">
        <f aca="false">SUM(L97:N97)</f>
        <v>20.47</v>
      </c>
    </row>
    <row r="98" s="144" customFormat="true" ht="15" hidden="false" customHeight="true" outlineLevel="0" collapsed="false">
      <c r="A98" s="166" t="s">
        <v>255</v>
      </c>
      <c r="B98" s="177" t="s">
        <v>160</v>
      </c>
      <c r="C98" s="168" t="s">
        <v>101</v>
      </c>
      <c r="D98" s="168" t="n">
        <v>1</v>
      </c>
      <c r="E98" s="165"/>
      <c r="F98" s="150"/>
      <c r="G98" s="162"/>
      <c r="H98" s="162" t="n">
        <v>8.2</v>
      </c>
      <c r="I98" s="170" t="n">
        <f aca="false">ROUND(G98*$I$1,2)</f>
        <v>0</v>
      </c>
      <c r="J98" s="171" t="n">
        <f aca="false">SUM(G98:I98)</f>
        <v>8.2</v>
      </c>
      <c r="K98" s="172" t="n">
        <f aca="false">ROUND(D98*E98,2)</f>
        <v>0</v>
      </c>
      <c r="L98" s="172" t="n">
        <f aca="false">ROUND(D98*G98,2)</f>
        <v>0</v>
      </c>
      <c r="M98" s="172" t="n">
        <f aca="false">ROUND(D98*H98,2)</f>
        <v>8.2</v>
      </c>
      <c r="N98" s="172" t="n">
        <f aca="false">ROUND(I98*D98,2)</f>
        <v>0</v>
      </c>
      <c r="O98" s="172" t="n">
        <f aca="false">SUM(L98:N98)</f>
        <v>8.2</v>
      </c>
    </row>
    <row r="99" s="144" customFormat="true" ht="15.75" hidden="false" customHeight="true" outlineLevel="0" collapsed="false">
      <c r="A99" s="145" t="s">
        <v>256</v>
      </c>
      <c r="B99" s="145"/>
      <c r="C99" s="145"/>
      <c r="D99" s="145"/>
      <c r="E99" s="145"/>
      <c r="F99" s="145"/>
      <c r="G99" s="145"/>
      <c r="H99" s="145"/>
      <c r="I99" s="145"/>
      <c r="J99" s="145"/>
      <c r="K99" s="162"/>
      <c r="L99" s="162"/>
      <c r="M99" s="162"/>
      <c r="N99" s="162"/>
      <c r="O99" s="162"/>
    </row>
    <row r="100" s="144" customFormat="true" ht="38.25" hidden="false" customHeight="false" outlineLevel="0" collapsed="false">
      <c r="A100" s="166" t="s">
        <v>257</v>
      </c>
      <c r="B100" s="193" t="s">
        <v>258</v>
      </c>
      <c r="C100" s="198" t="s">
        <v>101</v>
      </c>
      <c r="D100" s="198" t="n">
        <v>1</v>
      </c>
      <c r="E100" s="157" t="n">
        <v>16</v>
      </c>
      <c r="F100" s="155" t="n">
        <f aca="false">$F$1</f>
        <v>3.8</v>
      </c>
      <c r="G100" s="155" t="n">
        <f aca="false">ROUND(E100*F100,2)</f>
        <v>60.8</v>
      </c>
      <c r="H100" s="155"/>
      <c r="I100" s="155" t="n">
        <f aca="false">ROUND(G100*$I$1,2)</f>
        <v>4.86</v>
      </c>
      <c r="J100" s="156" t="n">
        <f aca="false">SUM(G100:I100)</f>
        <v>65.66</v>
      </c>
      <c r="K100" s="158" t="n">
        <f aca="false">ROUND(D100*E100,2)</f>
        <v>16</v>
      </c>
      <c r="L100" s="158" t="n">
        <f aca="false">ROUND(D100*G100,2)</f>
        <v>60.8</v>
      </c>
      <c r="M100" s="158" t="n">
        <f aca="false">ROUND(D100*H100,2)</f>
        <v>0</v>
      </c>
      <c r="N100" s="158" t="n">
        <f aca="false">ROUND(I100*D100,2)</f>
        <v>4.86</v>
      </c>
      <c r="O100" s="158" t="n">
        <f aca="false">SUM(L100:N100)</f>
        <v>65.66</v>
      </c>
    </row>
    <row r="101" s="144" customFormat="true" ht="38.25" hidden="false" customHeight="false" outlineLevel="0" collapsed="false">
      <c r="A101" s="166" t="s">
        <v>259</v>
      </c>
      <c r="B101" s="177" t="s">
        <v>260</v>
      </c>
      <c r="C101" s="199" t="s">
        <v>101</v>
      </c>
      <c r="D101" s="199" t="n">
        <v>1</v>
      </c>
      <c r="E101" s="165"/>
      <c r="F101" s="150"/>
      <c r="G101" s="162"/>
      <c r="H101" s="162" t="n">
        <v>256</v>
      </c>
      <c r="I101" s="170" t="n">
        <f aca="false">ROUND(G101*$I$1,2)</f>
        <v>0</v>
      </c>
      <c r="J101" s="171" t="n">
        <f aca="false">SUM(G101:I101)</f>
        <v>256</v>
      </c>
      <c r="K101" s="172" t="n">
        <f aca="false">ROUND(D101*E101,2)</f>
        <v>0</v>
      </c>
      <c r="L101" s="172" t="n">
        <f aca="false">ROUND(D101*G101,2)</f>
        <v>0</v>
      </c>
      <c r="M101" s="172" t="n">
        <f aca="false">ROUND(D101*H101,2)</f>
        <v>256</v>
      </c>
      <c r="N101" s="172" t="n">
        <f aca="false">ROUND(I101*D101,2)</f>
        <v>0</v>
      </c>
      <c r="O101" s="172" t="n">
        <f aca="false">SUM(L101:N101)</f>
        <v>256</v>
      </c>
    </row>
    <row r="102" s="144" customFormat="true" ht="51" hidden="false" customHeight="false" outlineLevel="0" collapsed="false">
      <c r="A102" s="166" t="s">
        <v>261</v>
      </c>
      <c r="B102" s="177" t="s">
        <v>262</v>
      </c>
      <c r="C102" s="199" t="s">
        <v>101</v>
      </c>
      <c r="D102" s="199" t="n">
        <v>1</v>
      </c>
      <c r="E102" s="190"/>
      <c r="F102" s="188"/>
      <c r="G102" s="162"/>
      <c r="H102" s="162" t="n">
        <v>89</v>
      </c>
      <c r="I102" s="170" t="n">
        <f aca="false">ROUND(G102*$I$1,2)</f>
        <v>0</v>
      </c>
      <c r="J102" s="171" t="n">
        <f aca="false">SUM(G102:I102)</f>
        <v>89</v>
      </c>
      <c r="K102" s="172" t="n">
        <f aca="false">ROUND(D102*E102,2)</f>
        <v>0</v>
      </c>
      <c r="L102" s="172" t="n">
        <f aca="false">ROUND(D102*G102,2)</f>
        <v>0</v>
      </c>
      <c r="M102" s="172" t="n">
        <f aca="false">ROUND(D102*H102,2)</f>
        <v>89</v>
      </c>
      <c r="N102" s="172" t="n">
        <f aca="false">ROUND(I102*D102,2)</f>
        <v>0</v>
      </c>
      <c r="O102" s="172" t="n">
        <f aca="false">SUM(L102:N102)</f>
        <v>89</v>
      </c>
    </row>
    <row r="103" s="144" customFormat="true" ht="26.25" hidden="false" customHeight="false" outlineLevel="0" collapsed="false">
      <c r="A103" s="166" t="s">
        <v>263</v>
      </c>
      <c r="B103" s="177" t="s">
        <v>160</v>
      </c>
      <c r="C103" s="199" t="s">
        <v>101</v>
      </c>
      <c r="D103" s="199" t="n">
        <v>1</v>
      </c>
      <c r="E103" s="190"/>
      <c r="F103" s="188"/>
      <c r="G103" s="162"/>
      <c r="H103" s="162" t="n">
        <v>25</v>
      </c>
      <c r="I103" s="170" t="n">
        <f aca="false">ROUND(G103*$I$1,2)</f>
        <v>0</v>
      </c>
      <c r="J103" s="171" t="n">
        <f aca="false">SUM(G103:I103)</f>
        <v>25</v>
      </c>
      <c r="K103" s="172" t="n">
        <f aca="false">ROUND(D103*E103,2)</f>
        <v>0</v>
      </c>
      <c r="L103" s="172" t="n">
        <f aca="false">ROUND(D103*G103,2)</f>
        <v>0</v>
      </c>
      <c r="M103" s="172" t="n">
        <f aca="false">ROUND(D103*H103,2)</f>
        <v>25</v>
      </c>
      <c r="N103" s="172" t="n">
        <f aca="false">ROUND(I103*D103,2)</f>
        <v>0</v>
      </c>
      <c r="O103" s="172" t="n">
        <f aca="false">SUM(L103:N103)</f>
        <v>25</v>
      </c>
    </row>
    <row r="104" s="144" customFormat="true" ht="15" hidden="false" customHeight="true" outlineLevel="0" collapsed="false">
      <c r="A104" s="145" t="s">
        <v>264</v>
      </c>
      <c r="B104" s="145"/>
      <c r="C104" s="145"/>
      <c r="D104" s="145"/>
      <c r="E104" s="145"/>
      <c r="F104" s="145"/>
      <c r="G104" s="145"/>
      <c r="H104" s="145"/>
      <c r="I104" s="145"/>
      <c r="J104" s="145"/>
      <c r="K104" s="162"/>
      <c r="L104" s="162"/>
      <c r="M104" s="162"/>
      <c r="N104" s="162"/>
      <c r="O104" s="162"/>
    </row>
    <row r="105" s="144" customFormat="true" ht="38.25" hidden="false" customHeight="false" outlineLevel="0" collapsed="false">
      <c r="A105" s="166" t="s">
        <v>265</v>
      </c>
      <c r="B105" s="193" t="s">
        <v>266</v>
      </c>
      <c r="C105" s="198" t="s">
        <v>267</v>
      </c>
      <c r="D105" s="198" t="n">
        <v>0.12</v>
      </c>
      <c r="E105" s="157" t="n">
        <v>6.06</v>
      </c>
      <c r="F105" s="155" t="n">
        <f aca="false">$F$1</f>
        <v>3.8</v>
      </c>
      <c r="G105" s="155" t="n">
        <f aca="false">ROUND(E105*F105,2)</f>
        <v>23.03</v>
      </c>
      <c r="H105" s="155"/>
      <c r="I105" s="155" t="n">
        <f aca="false">ROUND(G105*$I$1,2)</f>
        <v>1.84</v>
      </c>
      <c r="J105" s="156" t="n">
        <f aca="false">SUM(G105:I105)</f>
        <v>24.87</v>
      </c>
      <c r="K105" s="158" t="n">
        <f aca="false">ROUND(D105*E105,2)</f>
        <v>0.73</v>
      </c>
      <c r="L105" s="158" t="n">
        <f aca="false">ROUND(D105*G105,2)</f>
        <v>2.76</v>
      </c>
      <c r="M105" s="158" t="n">
        <f aca="false">ROUND(D105*H105,2)</f>
        <v>0</v>
      </c>
      <c r="N105" s="158" t="n">
        <f aca="false">ROUND(I105*D105,2)</f>
        <v>0.22</v>
      </c>
      <c r="O105" s="158" t="n">
        <f aca="false">SUM(L105:N105)</f>
        <v>2.98</v>
      </c>
    </row>
    <row r="106" s="144" customFormat="true" ht="15" hidden="false" customHeight="true" outlineLevel="0" collapsed="false">
      <c r="A106" s="166" t="s">
        <v>268</v>
      </c>
      <c r="B106" s="177" t="s">
        <v>269</v>
      </c>
      <c r="C106" s="200" t="s">
        <v>270</v>
      </c>
      <c r="D106" s="199" t="n">
        <f aca="false">D105*1.05</f>
        <v>0.126</v>
      </c>
      <c r="E106" s="165"/>
      <c r="F106" s="188"/>
      <c r="G106" s="162"/>
      <c r="H106" s="162" t="n">
        <v>46</v>
      </c>
      <c r="I106" s="170" t="n">
        <f aca="false">ROUND(G106*$I$1,2)</f>
        <v>0</v>
      </c>
      <c r="J106" s="171" t="n">
        <f aca="false">SUM(G106:I106)</f>
        <v>46</v>
      </c>
      <c r="K106" s="172" t="n">
        <f aca="false">ROUND(D106*E106,2)</f>
        <v>0</v>
      </c>
      <c r="L106" s="172" t="n">
        <f aca="false">ROUND(D106*G106,2)</f>
        <v>0</v>
      </c>
      <c r="M106" s="172" t="n">
        <f aca="false">ROUND(D106*H106,2)</f>
        <v>5.8</v>
      </c>
      <c r="N106" s="172" t="n">
        <f aca="false">ROUND(I106*D106,2)</f>
        <v>0</v>
      </c>
      <c r="O106" s="172" t="n">
        <f aca="false">SUM(L106:N106)</f>
        <v>5.8</v>
      </c>
    </row>
    <row r="107" s="144" customFormat="true" ht="25.5" hidden="false" customHeight="false" outlineLevel="0" collapsed="false">
      <c r="A107" s="166" t="s">
        <v>271</v>
      </c>
      <c r="B107" s="181" t="s">
        <v>272</v>
      </c>
      <c r="C107" s="201" t="s">
        <v>273</v>
      </c>
      <c r="D107" s="202" t="n">
        <v>10</v>
      </c>
      <c r="E107" s="157" t="n">
        <v>0.4</v>
      </c>
      <c r="F107" s="155" t="n">
        <f aca="false">$F$1</f>
        <v>3.8</v>
      </c>
      <c r="G107" s="155" t="n">
        <f aca="false">ROUND(E107*F107,2)</f>
        <v>1.52</v>
      </c>
      <c r="H107" s="155"/>
      <c r="I107" s="155" t="n">
        <f aca="false">ROUND(G107*$I$1,2)</f>
        <v>0.12</v>
      </c>
      <c r="J107" s="156" t="n">
        <f aca="false">SUM(G107:I107)</f>
        <v>1.64</v>
      </c>
      <c r="K107" s="158" t="n">
        <f aca="false">ROUND(D107*E107,2)</f>
        <v>4</v>
      </c>
      <c r="L107" s="158" t="n">
        <f aca="false">ROUND(D107*G107,2)</f>
        <v>15.2</v>
      </c>
      <c r="M107" s="158" t="n">
        <f aca="false">ROUND(D107*H107,2)</f>
        <v>0</v>
      </c>
      <c r="N107" s="158" t="n">
        <f aca="false">ROUND(I107*D107,2)</f>
        <v>1.2</v>
      </c>
      <c r="O107" s="158" t="n">
        <f aca="false">SUM(L107:N107)</f>
        <v>16.4</v>
      </c>
    </row>
    <row r="108" s="144" customFormat="true" ht="15" hidden="false" customHeight="true" outlineLevel="0" collapsed="false">
      <c r="A108" s="166" t="s">
        <v>274</v>
      </c>
      <c r="B108" s="203" t="s">
        <v>275</v>
      </c>
      <c r="C108" s="185" t="s">
        <v>276</v>
      </c>
      <c r="D108" s="204" t="n">
        <f aca="false">SUM(D107*0.1)*1.5</f>
        <v>1.5</v>
      </c>
      <c r="E108" s="165"/>
      <c r="F108" s="188"/>
      <c r="G108" s="162"/>
      <c r="H108" s="162" t="n">
        <v>11</v>
      </c>
      <c r="I108" s="170" t="n">
        <f aca="false">ROUND(G108*$I$1,2)</f>
        <v>0</v>
      </c>
      <c r="J108" s="171" t="n">
        <f aca="false">SUM(G108:I108)</f>
        <v>11</v>
      </c>
      <c r="K108" s="172" t="n">
        <f aca="false">ROUND(D108*E108,2)</f>
        <v>0</v>
      </c>
      <c r="L108" s="172" t="n">
        <f aca="false">ROUND(D108*G108,2)</f>
        <v>0</v>
      </c>
      <c r="M108" s="172" t="n">
        <f aca="false">ROUND(D108*H108,2)</f>
        <v>16.5</v>
      </c>
      <c r="N108" s="172" t="n">
        <f aca="false">ROUND(I108*D108,2)</f>
        <v>0</v>
      </c>
      <c r="O108" s="172" t="n">
        <f aca="false">SUM(L108:N108)</f>
        <v>16.5</v>
      </c>
    </row>
    <row r="109" s="144" customFormat="true" ht="15" hidden="false" customHeight="true" outlineLevel="0" collapsed="false">
      <c r="A109" s="166" t="s">
        <v>277</v>
      </c>
      <c r="B109" s="181" t="s">
        <v>278</v>
      </c>
      <c r="C109" s="201" t="s">
        <v>273</v>
      </c>
      <c r="D109" s="202" t="n">
        <v>10</v>
      </c>
      <c r="E109" s="157" t="n">
        <v>1</v>
      </c>
      <c r="F109" s="155" t="n">
        <f aca="false">$F$1</f>
        <v>3.8</v>
      </c>
      <c r="G109" s="155" t="n">
        <f aca="false">ROUND(E109*F109,2)</f>
        <v>3.8</v>
      </c>
      <c r="H109" s="155"/>
      <c r="I109" s="155" t="n">
        <f aca="false">ROUND(G109*$I$1,2)</f>
        <v>0.3</v>
      </c>
      <c r="J109" s="156" t="n">
        <f aca="false">SUM(G109:I109)</f>
        <v>4.1</v>
      </c>
      <c r="K109" s="158" t="n">
        <f aca="false">ROUND(D109*E109,2)</f>
        <v>10</v>
      </c>
      <c r="L109" s="158" t="n">
        <f aca="false">ROUND(D109*G109,2)</f>
        <v>38</v>
      </c>
      <c r="M109" s="158" t="n">
        <f aca="false">ROUND(D109*H109,2)</f>
        <v>0</v>
      </c>
      <c r="N109" s="158" t="n">
        <f aca="false">ROUND(I109*D109,2)</f>
        <v>3</v>
      </c>
      <c r="O109" s="158" t="n">
        <f aca="false">SUM(L109:N109)</f>
        <v>41</v>
      </c>
    </row>
    <row r="110" s="144" customFormat="true" ht="15" hidden="false" customHeight="true" outlineLevel="0" collapsed="false">
      <c r="A110" s="166" t="s">
        <v>279</v>
      </c>
      <c r="B110" s="205" t="s">
        <v>280</v>
      </c>
      <c r="C110" s="185" t="s">
        <v>276</v>
      </c>
      <c r="D110" s="199" t="n">
        <f aca="false">SUM(D109*0.05)*1.05</f>
        <v>0.525</v>
      </c>
      <c r="E110" s="165"/>
      <c r="F110" s="188"/>
      <c r="G110" s="162"/>
      <c r="H110" s="162" t="n">
        <v>41.5</v>
      </c>
      <c r="I110" s="170" t="n">
        <f aca="false">ROUND(G110*$I$1,2)</f>
        <v>0</v>
      </c>
      <c r="J110" s="171" t="n">
        <f aca="false">SUM(G110:I110)</f>
        <v>41.5</v>
      </c>
      <c r="K110" s="172" t="n">
        <f aca="false">ROUND(D110*E110,2)</f>
        <v>0</v>
      </c>
      <c r="L110" s="172" t="n">
        <f aca="false">ROUND(D110*G110,2)</f>
        <v>0</v>
      </c>
      <c r="M110" s="172" t="n">
        <f aca="false">ROUND(D110*H110,2)</f>
        <v>21.79</v>
      </c>
      <c r="N110" s="172" t="n">
        <f aca="false">ROUND(I110*D110,2)</f>
        <v>0</v>
      </c>
      <c r="O110" s="172" t="n">
        <f aca="false">SUM(L110:N110)</f>
        <v>21.79</v>
      </c>
    </row>
    <row r="111" s="144" customFormat="true" ht="15" hidden="false" customHeight="true" outlineLevel="0" collapsed="false">
      <c r="A111" s="166" t="s">
        <v>281</v>
      </c>
      <c r="B111" s="181" t="s">
        <v>282</v>
      </c>
      <c r="C111" s="201" t="s">
        <v>273</v>
      </c>
      <c r="D111" s="202" t="n">
        <v>10</v>
      </c>
      <c r="E111" s="157" t="n">
        <v>0.2</v>
      </c>
      <c r="F111" s="155" t="n">
        <f aca="false">$F$1</f>
        <v>3.8</v>
      </c>
      <c r="G111" s="155" t="n">
        <f aca="false">ROUND(E111*F111,2)</f>
        <v>0.76</v>
      </c>
      <c r="H111" s="155"/>
      <c r="I111" s="155" t="n">
        <f aca="false">ROUND(G111*$I$1,2)+0.2</f>
        <v>0.26</v>
      </c>
      <c r="J111" s="156" t="n">
        <f aca="false">SUM(G111:I111)</f>
        <v>1.02</v>
      </c>
      <c r="K111" s="158" t="n">
        <f aca="false">ROUND(D111*E111,2)</f>
        <v>2</v>
      </c>
      <c r="L111" s="158" t="n">
        <f aca="false">ROUND(D111*G111,2)</f>
        <v>7.6</v>
      </c>
      <c r="M111" s="158" t="n">
        <f aca="false">ROUND(D111*H111,2)</f>
        <v>0</v>
      </c>
      <c r="N111" s="158" t="n">
        <f aca="false">ROUND(I111*D111,2)</f>
        <v>2.6</v>
      </c>
      <c r="O111" s="158" t="n">
        <f aca="false">SUM(L111:N111)</f>
        <v>10.2</v>
      </c>
    </row>
    <row r="112" s="144" customFormat="true" ht="15" hidden="false" customHeight="true" outlineLevel="0" collapsed="false">
      <c r="A112" s="166" t="s">
        <v>283</v>
      </c>
      <c r="B112" s="205" t="s">
        <v>284</v>
      </c>
      <c r="C112" s="185" t="s">
        <v>93</v>
      </c>
      <c r="D112" s="199" t="n">
        <f aca="false">SUM(D111*2.2)</f>
        <v>22</v>
      </c>
      <c r="E112" s="190"/>
      <c r="F112" s="188"/>
      <c r="G112" s="162"/>
      <c r="H112" s="162" t="n">
        <v>0.9</v>
      </c>
      <c r="I112" s="170" t="n">
        <f aca="false">ROUND(G112*$I$1,2)</f>
        <v>0</v>
      </c>
      <c r="J112" s="171" t="n">
        <f aca="false">SUM(G112:I112)</f>
        <v>0.9</v>
      </c>
      <c r="K112" s="172" t="n">
        <f aca="false">ROUND(D112*E112,2)</f>
        <v>0</v>
      </c>
      <c r="L112" s="172" t="n">
        <f aca="false">ROUND(D112*G112,2)</f>
        <v>0</v>
      </c>
      <c r="M112" s="172" t="n">
        <f aca="false">ROUND(D112*H112,2)</f>
        <v>19.8</v>
      </c>
      <c r="N112" s="172" t="n">
        <f aca="false">ROUND(I112*D112,2)</f>
        <v>0</v>
      </c>
      <c r="O112" s="172" t="n">
        <f aca="false">SUM(L112:N112)</f>
        <v>19.8</v>
      </c>
    </row>
    <row r="113" s="144" customFormat="true" ht="15" hidden="false" customHeight="true" outlineLevel="0" collapsed="false">
      <c r="A113" s="166" t="s">
        <v>285</v>
      </c>
      <c r="B113" s="205" t="s">
        <v>286</v>
      </c>
      <c r="C113" s="185" t="s">
        <v>287</v>
      </c>
      <c r="D113" s="199" t="n">
        <f aca="false">SUM(D111*1.8)</f>
        <v>18</v>
      </c>
      <c r="E113" s="165"/>
      <c r="F113" s="188"/>
      <c r="G113" s="162"/>
      <c r="H113" s="162" t="n">
        <v>1.03</v>
      </c>
      <c r="I113" s="170" t="n">
        <f aca="false">ROUND(G113*$I$1,2)</f>
        <v>0</v>
      </c>
      <c r="J113" s="171" t="n">
        <f aca="false">SUM(G113:I113)</f>
        <v>1.03</v>
      </c>
      <c r="K113" s="172" t="n">
        <f aca="false">ROUND(D113*E113,2)</f>
        <v>0</v>
      </c>
      <c r="L113" s="172" t="n">
        <f aca="false">ROUND(D113*G113,2)</f>
        <v>0</v>
      </c>
      <c r="M113" s="172" t="n">
        <f aca="false">ROUND(D113*H113,2)</f>
        <v>18.54</v>
      </c>
      <c r="N113" s="172" t="n">
        <f aca="false">ROUND(I113*D113,2)</f>
        <v>0</v>
      </c>
      <c r="O113" s="172" t="n">
        <f aca="false">SUM(L113:N113)</f>
        <v>18.54</v>
      </c>
    </row>
    <row r="114" s="144" customFormat="true" ht="15" hidden="false" customHeight="true" outlineLevel="0" collapsed="false">
      <c r="A114" s="166" t="s">
        <v>288</v>
      </c>
      <c r="B114" s="181" t="s">
        <v>289</v>
      </c>
      <c r="C114" s="201" t="s">
        <v>273</v>
      </c>
      <c r="D114" s="202" t="n">
        <v>10</v>
      </c>
      <c r="E114" s="157" t="n">
        <v>0.3</v>
      </c>
      <c r="F114" s="155" t="n">
        <f aca="false">$F$1</f>
        <v>3.8</v>
      </c>
      <c r="G114" s="155" t="n">
        <f aca="false">ROUND(E114*F114,2)</f>
        <v>1.14</v>
      </c>
      <c r="H114" s="155"/>
      <c r="I114" s="155" t="n">
        <f aca="false">ROUND(G114*$I$1,2)+0.2</f>
        <v>0.29</v>
      </c>
      <c r="J114" s="156" t="n">
        <f aca="false">SUM(G114:I114)</f>
        <v>1.43</v>
      </c>
      <c r="K114" s="158" t="n">
        <f aca="false">ROUND(D114*E114,2)</f>
        <v>3</v>
      </c>
      <c r="L114" s="158" t="n">
        <f aca="false">ROUND(D114*G114,2)</f>
        <v>11.4</v>
      </c>
      <c r="M114" s="158" t="n">
        <f aca="false">ROUND(D114*H114,2)</f>
        <v>0</v>
      </c>
      <c r="N114" s="158" t="n">
        <f aca="false">ROUND(I114*D114,2)</f>
        <v>2.9</v>
      </c>
      <c r="O114" s="158" t="n">
        <f aca="false">SUM(L114:N114)</f>
        <v>14.3</v>
      </c>
    </row>
    <row r="115" s="144" customFormat="true" ht="15" hidden="false" customHeight="true" outlineLevel="0" collapsed="false">
      <c r="A115" s="166" t="s">
        <v>290</v>
      </c>
      <c r="B115" s="205" t="s">
        <v>291</v>
      </c>
      <c r="C115" s="185" t="s">
        <v>292</v>
      </c>
      <c r="D115" s="204" t="n">
        <f aca="false">SUM(D114*1.03)</f>
        <v>10.3</v>
      </c>
      <c r="E115" s="165"/>
      <c r="F115" s="188"/>
      <c r="G115" s="162"/>
      <c r="H115" s="162" t="n">
        <v>3.31</v>
      </c>
      <c r="I115" s="170" t="n">
        <f aca="false">ROUND(G115*$I$1,2)</f>
        <v>0</v>
      </c>
      <c r="J115" s="171" t="n">
        <f aca="false">SUM(G115:I115)</f>
        <v>3.31</v>
      </c>
      <c r="K115" s="172" t="n">
        <f aca="false">ROUND(D115*E115,2)</f>
        <v>0</v>
      </c>
      <c r="L115" s="172" t="n">
        <f aca="false">ROUND(D115*G115,2)</f>
        <v>0</v>
      </c>
      <c r="M115" s="172" t="n">
        <f aca="false">ROUND(D115*H115,2)</f>
        <v>34.09</v>
      </c>
      <c r="N115" s="172" t="n">
        <f aca="false">ROUND(I115*D115,2)</f>
        <v>0</v>
      </c>
      <c r="O115" s="172" t="n">
        <f aca="false">SUM(L115:N115)</f>
        <v>34.09</v>
      </c>
    </row>
    <row r="116" s="144" customFormat="true" ht="15" hidden="false" customHeight="true" outlineLevel="0" collapsed="false">
      <c r="A116" s="166" t="s">
        <v>293</v>
      </c>
      <c r="B116" s="205" t="s">
        <v>294</v>
      </c>
      <c r="C116" s="185" t="s">
        <v>295</v>
      </c>
      <c r="D116" s="204" t="n">
        <v>1</v>
      </c>
      <c r="E116" s="165"/>
      <c r="F116" s="188"/>
      <c r="G116" s="162"/>
      <c r="H116" s="162" t="n">
        <v>1.6</v>
      </c>
      <c r="I116" s="170" t="n">
        <f aca="false">ROUND(G116*$I$1,2)</f>
        <v>0</v>
      </c>
      <c r="J116" s="171" t="n">
        <f aca="false">SUM(G116:I116)</f>
        <v>1.6</v>
      </c>
      <c r="K116" s="172" t="n">
        <f aca="false">ROUND(D116*E116,2)</f>
        <v>0</v>
      </c>
      <c r="L116" s="172" t="n">
        <f aca="false">ROUND(D116*G116,2)</f>
        <v>0</v>
      </c>
      <c r="M116" s="172" t="n">
        <f aca="false">ROUND(D116*H116,2)</f>
        <v>1.6</v>
      </c>
      <c r="N116" s="172" t="n">
        <f aca="false">ROUND(I116*D116,2)</f>
        <v>0</v>
      </c>
      <c r="O116" s="172" t="n">
        <f aca="false">SUM(L116:N116)</f>
        <v>1.6</v>
      </c>
    </row>
    <row r="117" s="144" customFormat="true" ht="15" hidden="false" customHeight="true" outlineLevel="0" collapsed="false">
      <c r="A117" s="166" t="s">
        <v>296</v>
      </c>
      <c r="B117" s="181" t="s">
        <v>297</v>
      </c>
      <c r="C117" s="201" t="s">
        <v>273</v>
      </c>
      <c r="D117" s="202" t="n">
        <v>10</v>
      </c>
      <c r="E117" s="157" t="n">
        <v>0.6</v>
      </c>
      <c r="F117" s="155" t="n">
        <f aca="false">$F$1</f>
        <v>3.8</v>
      </c>
      <c r="G117" s="155" t="n">
        <f aca="false">ROUND(E117*F117,2)</f>
        <v>2.28</v>
      </c>
      <c r="H117" s="155"/>
      <c r="I117" s="155" t="n">
        <f aca="false">ROUND(G117*$I$1,2)+0.2</f>
        <v>0.38</v>
      </c>
      <c r="J117" s="156" t="n">
        <f aca="false">SUM(G117:I117)</f>
        <v>2.66</v>
      </c>
      <c r="K117" s="158" t="n">
        <f aca="false">ROUND(D117*E117,2)</f>
        <v>6</v>
      </c>
      <c r="L117" s="158" t="n">
        <f aca="false">ROUND(D117*G117,2)</f>
        <v>22.8</v>
      </c>
      <c r="M117" s="158" t="n">
        <f aca="false">ROUND(D117*H117,2)</f>
        <v>0</v>
      </c>
      <c r="N117" s="158" t="n">
        <f aca="false">ROUND(I117*D117,2)</f>
        <v>3.8</v>
      </c>
      <c r="O117" s="158" t="n">
        <f aca="false">SUM(L117:N117)</f>
        <v>26.6</v>
      </c>
    </row>
    <row r="118" s="144" customFormat="true" ht="15" hidden="false" customHeight="true" outlineLevel="0" collapsed="false">
      <c r="A118" s="166" t="s">
        <v>298</v>
      </c>
      <c r="B118" s="203" t="s">
        <v>299</v>
      </c>
      <c r="C118" s="185" t="s">
        <v>276</v>
      </c>
      <c r="D118" s="199" t="n">
        <f aca="false">SUM(D117*0.05)*1.04</f>
        <v>0.52</v>
      </c>
      <c r="E118" s="165"/>
      <c r="F118" s="188"/>
      <c r="G118" s="162"/>
      <c r="H118" s="162" t="n">
        <v>45</v>
      </c>
      <c r="I118" s="170" t="n">
        <f aca="false">ROUND(G118*$I$1,2)</f>
        <v>0</v>
      </c>
      <c r="J118" s="171" t="n">
        <f aca="false">SUM(G118:I118)</f>
        <v>45</v>
      </c>
      <c r="K118" s="172" t="n">
        <f aca="false">ROUND(D118*E118,2)</f>
        <v>0</v>
      </c>
      <c r="L118" s="172" t="n">
        <f aca="false">ROUND(D118*G118,2)</f>
        <v>0</v>
      </c>
      <c r="M118" s="172" t="n">
        <f aca="false">ROUND(D118*H118,2)</f>
        <v>23.4</v>
      </c>
      <c r="N118" s="172" t="n">
        <f aca="false">ROUND(I118*D118,2)</f>
        <v>0</v>
      </c>
      <c r="O118" s="172" t="n">
        <f aca="false">SUM(L118:N118)</f>
        <v>23.4</v>
      </c>
    </row>
    <row r="119" s="144" customFormat="true" ht="38.25" hidden="false" customHeight="false" outlineLevel="0" collapsed="false">
      <c r="A119" s="166" t="s">
        <v>300</v>
      </c>
      <c r="B119" s="181" t="s">
        <v>301</v>
      </c>
      <c r="C119" s="206" t="s">
        <v>302</v>
      </c>
      <c r="D119" s="202" t="n">
        <v>30</v>
      </c>
      <c r="E119" s="157" t="n">
        <v>0.75</v>
      </c>
      <c r="F119" s="155" t="n">
        <f aca="false">$F$1</f>
        <v>3.8</v>
      </c>
      <c r="G119" s="155" t="n">
        <f aca="false">ROUND(E119*F119,2)</f>
        <v>2.85</v>
      </c>
      <c r="H119" s="155"/>
      <c r="I119" s="155" t="n">
        <f aca="false">ROUND(G119*$I$1,2)</f>
        <v>0.23</v>
      </c>
      <c r="J119" s="156" t="n">
        <f aca="false">SUM(G119:I119)</f>
        <v>3.08</v>
      </c>
      <c r="K119" s="158" t="n">
        <f aca="false">ROUND(D119*E119,2)</f>
        <v>22.5</v>
      </c>
      <c r="L119" s="158" t="n">
        <f aca="false">ROUND(D119*G119,2)</f>
        <v>85.5</v>
      </c>
      <c r="M119" s="158" t="n">
        <f aca="false">ROUND(D119*H119,2)</f>
        <v>0</v>
      </c>
      <c r="N119" s="158" t="n">
        <f aca="false">ROUND(I119*D119,2)</f>
        <v>6.9</v>
      </c>
      <c r="O119" s="158" t="n">
        <f aca="false">SUM(L119:N119)</f>
        <v>92.4</v>
      </c>
    </row>
    <row r="120" s="144" customFormat="true" ht="15" hidden="false" customHeight="true" outlineLevel="0" collapsed="false">
      <c r="A120" s="166" t="s">
        <v>303</v>
      </c>
      <c r="B120" s="177" t="s">
        <v>304</v>
      </c>
      <c r="C120" s="185" t="s">
        <v>235</v>
      </c>
      <c r="D120" s="199" t="n">
        <f aca="false">0.9*10*D119</f>
        <v>270</v>
      </c>
      <c r="E120" s="165"/>
      <c r="F120" s="188"/>
      <c r="G120" s="162"/>
      <c r="H120" s="162" t="n">
        <v>0.075</v>
      </c>
      <c r="I120" s="170" t="n">
        <f aca="false">ROUND(G120*$I$1,2)</f>
        <v>0</v>
      </c>
      <c r="J120" s="171" t="n">
        <f aca="false">SUM(G120:I120)</f>
        <v>0.075</v>
      </c>
      <c r="K120" s="172" t="n">
        <f aca="false">ROUND(D120*E120,2)</f>
        <v>0</v>
      </c>
      <c r="L120" s="172" t="n">
        <f aca="false">ROUND(D120*G120,2)</f>
        <v>0</v>
      </c>
      <c r="M120" s="172" t="n">
        <f aca="false">ROUND(D120*H120,2)</f>
        <v>20.25</v>
      </c>
      <c r="N120" s="172" t="n">
        <f aca="false">ROUND(I120*D120,2)</f>
        <v>0</v>
      </c>
      <c r="O120" s="172" t="n">
        <f aca="false">SUM(L120:N120)</f>
        <v>20.25</v>
      </c>
    </row>
    <row r="121" s="159" customFormat="true" ht="25.5" hidden="false" customHeight="false" outlineLevel="0" collapsed="false">
      <c r="A121" s="166" t="s">
        <v>305</v>
      </c>
      <c r="B121" s="181" t="s">
        <v>306</v>
      </c>
      <c r="C121" s="207" t="s">
        <v>93</v>
      </c>
      <c r="D121" s="207" t="n">
        <v>10</v>
      </c>
      <c r="E121" s="157" t="n">
        <v>0.23</v>
      </c>
      <c r="F121" s="155" t="n">
        <f aca="false">$F$1</f>
        <v>3.8</v>
      </c>
      <c r="G121" s="155" t="n">
        <f aca="false">ROUND(E121*F121,2)</f>
        <v>0.87</v>
      </c>
      <c r="H121" s="155"/>
      <c r="I121" s="155" t="n">
        <f aca="false">ROUND(G121*$I$1,2)</f>
        <v>0.07</v>
      </c>
      <c r="J121" s="156" t="n">
        <f aca="false">SUM(G121:I121)</f>
        <v>0.94</v>
      </c>
      <c r="K121" s="158" t="n">
        <f aca="false">ROUND(D121*E121,2)</f>
        <v>2.3</v>
      </c>
      <c r="L121" s="158" t="n">
        <f aca="false">ROUND(D121*G121,2)</f>
        <v>8.7</v>
      </c>
      <c r="M121" s="158" t="n">
        <f aca="false">ROUND(D121*H121,2)</f>
        <v>0</v>
      </c>
      <c r="N121" s="158" t="n">
        <f aca="false">ROUND(I121*D121,2)</f>
        <v>0.7</v>
      </c>
      <c r="O121" s="158" t="n">
        <f aca="false">SUM(L121:N121)</f>
        <v>9.4</v>
      </c>
    </row>
    <row r="122" s="144" customFormat="true" ht="15" hidden="false" customHeight="true" outlineLevel="0" collapsed="false">
      <c r="A122" s="166" t="s">
        <v>307</v>
      </c>
      <c r="B122" s="183" t="s">
        <v>308</v>
      </c>
      <c r="C122" s="185" t="s">
        <v>287</v>
      </c>
      <c r="D122" s="199" t="n">
        <v>5</v>
      </c>
      <c r="E122" s="165"/>
      <c r="F122" s="188"/>
      <c r="G122" s="162"/>
      <c r="H122" s="162" t="n">
        <v>6.5</v>
      </c>
      <c r="I122" s="170" t="n">
        <f aca="false">ROUND(G122*$I$1,2)</f>
        <v>0</v>
      </c>
      <c r="J122" s="171" t="n">
        <f aca="false">SUM(G122:I122)</f>
        <v>6.5</v>
      </c>
      <c r="K122" s="172" t="n">
        <f aca="false">ROUND(D122*E122,2)</f>
        <v>0</v>
      </c>
      <c r="L122" s="172" t="n">
        <f aca="false">ROUND(D122*G122,2)</f>
        <v>0</v>
      </c>
      <c r="M122" s="172" t="n">
        <f aca="false">ROUND(D122*H122,2)</f>
        <v>32.5</v>
      </c>
      <c r="N122" s="172" t="n">
        <f aca="false">ROUND(I122*D122,2)</f>
        <v>0</v>
      </c>
      <c r="O122" s="172" t="n">
        <f aca="false">SUM(L122:N122)</f>
        <v>32.5</v>
      </c>
    </row>
    <row r="123" s="144" customFormat="true" ht="38.25" hidden="false" customHeight="false" outlineLevel="0" collapsed="false">
      <c r="A123" s="166" t="s">
        <v>309</v>
      </c>
      <c r="B123" s="181" t="s">
        <v>310</v>
      </c>
      <c r="C123" s="206" t="s">
        <v>302</v>
      </c>
      <c r="D123" s="202" t="n">
        <v>5</v>
      </c>
      <c r="E123" s="157" t="n">
        <v>0.79</v>
      </c>
      <c r="F123" s="155" t="n">
        <f aca="false">$F$1</f>
        <v>3.8</v>
      </c>
      <c r="G123" s="155" t="n">
        <f aca="false">ROUND(E123*F123,2)</f>
        <v>3</v>
      </c>
      <c r="H123" s="155"/>
      <c r="I123" s="155" t="n">
        <f aca="false">ROUND(G123*$I$1,2)</f>
        <v>0.24</v>
      </c>
      <c r="J123" s="156" t="n">
        <f aca="false">SUM(G123:I123)</f>
        <v>3.24</v>
      </c>
      <c r="K123" s="158" t="n">
        <f aca="false">ROUND(D123*E123,2)</f>
        <v>3.95</v>
      </c>
      <c r="L123" s="158" t="n">
        <f aca="false">ROUND(D123*G123,2)</f>
        <v>15</v>
      </c>
      <c r="M123" s="158" t="n">
        <f aca="false">ROUND(D123*H123,2)</f>
        <v>0</v>
      </c>
      <c r="N123" s="158" t="n">
        <f aca="false">ROUND(I123*D123,2)</f>
        <v>1.2</v>
      </c>
      <c r="O123" s="158" t="n">
        <f aca="false">SUM(L123:N123)</f>
        <v>16.2</v>
      </c>
    </row>
    <row r="124" s="144" customFormat="true" ht="25.5" hidden="false" customHeight="false" outlineLevel="0" collapsed="false">
      <c r="A124" s="166" t="s">
        <v>311</v>
      </c>
      <c r="B124" s="177" t="s">
        <v>312</v>
      </c>
      <c r="C124" s="185" t="s">
        <v>235</v>
      </c>
      <c r="D124" s="199" t="n">
        <f aca="false">0.9*5*D123</f>
        <v>22.5</v>
      </c>
      <c r="E124" s="165"/>
      <c r="F124" s="188"/>
      <c r="G124" s="162"/>
      <c r="H124" s="162" t="n">
        <v>0.075</v>
      </c>
      <c r="I124" s="170" t="n">
        <f aca="false">ROUND(G124*$I$1,2)</f>
        <v>0</v>
      </c>
      <c r="J124" s="171" t="n">
        <f aca="false">SUM(G124:I124)</f>
        <v>0.075</v>
      </c>
      <c r="K124" s="172" t="n">
        <f aca="false">ROUND(D124*E124,2)</f>
        <v>0</v>
      </c>
      <c r="L124" s="172" t="n">
        <f aca="false">ROUND(D124*G124,2)</f>
        <v>0</v>
      </c>
      <c r="M124" s="172" t="n">
        <f aca="false">ROUND(D124*H124,2)</f>
        <v>1.69</v>
      </c>
      <c r="N124" s="172" t="n">
        <f aca="false">ROUND(I124*D124,2)</f>
        <v>0</v>
      </c>
      <c r="O124" s="172" t="n">
        <f aca="false">SUM(L124:N124)</f>
        <v>1.69</v>
      </c>
    </row>
    <row r="125" s="144" customFormat="true" ht="25.5" hidden="false" customHeight="false" outlineLevel="0" collapsed="false">
      <c r="A125" s="166" t="s">
        <v>313</v>
      </c>
      <c r="B125" s="181" t="s">
        <v>314</v>
      </c>
      <c r="C125" s="206" t="s">
        <v>302</v>
      </c>
      <c r="D125" s="202" t="n">
        <v>1.8</v>
      </c>
      <c r="E125" s="157" t="n">
        <v>0.8</v>
      </c>
      <c r="F125" s="155" t="n">
        <f aca="false">$F$1</f>
        <v>3.8</v>
      </c>
      <c r="G125" s="155" t="n">
        <f aca="false">ROUND(E125*F125,2)</f>
        <v>3.04</v>
      </c>
      <c r="H125" s="155"/>
      <c r="I125" s="155" t="n">
        <f aca="false">ROUND(G125*$I$1,2)</f>
        <v>0.24</v>
      </c>
      <c r="J125" s="156" t="n">
        <f aca="false">SUM(G125:I125)</f>
        <v>3.28</v>
      </c>
      <c r="K125" s="158" t="n">
        <f aca="false">ROUND(D125*E125,2)</f>
        <v>1.44</v>
      </c>
      <c r="L125" s="158" t="n">
        <f aca="false">ROUND(D125*G125,2)</f>
        <v>5.47</v>
      </c>
      <c r="M125" s="158" t="n">
        <f aca="false">ROUND(D125*H125,2)</f>
        <v>0</v>
      </c>
      <c r="N125" s="158" t="n">
        <f aca="false">ROUND(I125*D125,2)</f>
        <v>0.43</v>
      </c>
      <c r="O125" s="158" t="n">
        <f aca="false">SUM(L125:N125)</f>
        <v>5.9</v>
      </c>
    </row>
    <row r="126" s="144" customFormat="true" ht="26.25" hidden="false" customHeight="false" outlineLevel="0" collapsed="false">
      <c r="A126" s="166" t="s">
        <v>315</v>
      </c>
      <c r="B126" s="208" t="s">
        <v>316</v>
      </c>
      <c r="C126" s="209" t="s">
        <v>317</v>
      </c>
      <c r="D126" s="210" t="n">
        <v>1</v>
      </c>
      <c r="E126" s="165"/>
      <c r="F126" s="188"/>
      <c r="G126" s="162"/>
      <c r="H126" s="162" t="n">
        <v>7.01</v>
      </c>
      <c r="I126" s="170" t="n">
        <f aca="false">ROUND(G126*$I$1,2)</f>
        <v>0</v>
      </c>
      <c r="J126" s="171" t="n">
        <f aca="false">SUM(G126:I126)</f>
        <v>7.01</v>
      </c>
      <c r="K126" s="172" t="n">
        <f aca="false">ROUND(D126*E126,2)</f>
        <v>0</v>
      </c>
      <c r="L126" s="172" t="n">
        <f aca="false">ROUND(D126*G126,2)</f>
        <v>0</v>
      </c>
      <c r="M126" s="172" t="n">
        <f aca="false">ROUND(D126*H126,2)</f>
        <v>7.01</v>
      </c>
      <c r="N126" s="172" t="n">
        <f aca="false">ROUND(I126*D126,2)</f>
        <v>0</v>
      </c>
      <c r="O126" s="172" t="n">
        <f aca="false">SUM(L126:N126)</f>
        <v>7.01</v>
      </c>
    </row>
    <row r="127" s="144" customFormat="true" ht="15" hidden="false" customHeight="true" outlineLevel="0" collapsed="false">
      <c r="A127" s="145" t="s">
        <v>318</v>
      </c>
      <c r="B127" s="145"/>
      <c r="C127" s="145"/>
      <c r="D127" s="145"/>
      <c r="E127" s="145"/>
      <c r="F127" s="145"/>
      <c r="G127" s="145"/>
      <c r="H127" s="145"/>
      <c r="I127" s="145"/>
      <c r="J127" s="145"/>
      <c r="K127" s="162"/>
      <c r="L127" s="162"/>
      <c r="M127" s="162"/>
      <c r="N127" s="162"/>
      <c r="O127" s="162"/>
    </row>
    <row r="128" s="144" customFormat="true" ht="12.75" hidden="false" customHeight="false" outlineLevel="0" collapsed="false">
      <c r="A128" s="166" t="s">
        <v>319</v>
      </c>
      <c r="B128" s="211" t="s">
        <v>320</v>
      </c>
      <c r="C128" s="212" t="s">
        <v>93</v>
      </c>
      <c r="D128" s="212" t="n">
        <v>60</v>
      </c>
      <c r="E128" s="157" t="n">
        <v>0.35</v>
      </c>
      <c r="F128" s="155" t="n">
        <f aca="false">$F$1</f>
        <v>3.8</v>
      </c>
      <c r="G128" s="155" t="n">
        <f aca="false">ROUND(E128*F128,2)</f>
        <v>1.33</v>
      </c>
      <c r="H128" s="155"/>
      <c r="I128" s="155" t="n">
        <f aca="false">ROUND(G128*$I$1,2)</f>
        <v>0.11</v>
      </c>
      <c r="J128" s="156" t="n">
        <f aca="false">SUM(G128:I128)</f>
        <v>1.44</v>
      </c>
      <c r="K128" s="158" t="n">
        <f aca="false">ROUND(D128*E128,2)</f>
        <v>21</v>
      </c>
      <c r="L128" s="158" t="n">
        <f aca="false">ROUND(D128*G128,2)</f>
        <v>79.8</v>
      </c>
      <c r="M128" s="158" t="n">
        <f aca="false">ROUND(D128*H128,2)</f>
        <v>0</v>
      </c>
      <c r="N128" s="158" t="n">
        <f aca="false">ROUND(I128*D128,2)</f>
        <v>6.6</v>
      </c>
      <c r="O128" s="158" t="n">
        <f aca="false">SUM(L128:N128)</f>
        <v>86.4</v>
      </c>
    </row>
    <row r="129" s="144" customFormat="true" ht="25.5" hidden="false" customHeight="false" outlineLevel="0" collapsed="false">
      <c r="A129" s="166" t="s">
        <v>321</v>
      </c>
      <c r="B129" s="208" t="s">
        <v>322</v>
      </c>
      <c r="C129" s="209" t="s">
        <v>235</v>
      </c>
      <c r="D129" s="210" t="n">
        <f aca="false">D128*0.4</f>
        <v>24</v>
      </c>
      <c r="E129" s="165"/>
      <c r="F129" s="188"/>
      <c r="G129" s="162"/>
      <c r="H129" s="162" t="n">
        <v>0.59</v>
      </c>
      <c r="I129" s="170" t="n">
        <f aca="false">ROUND(G129*$I$1,2)</f>
        <v>0</v>
      </c>
      <c r="J129" s="171" t="n">
        <f aca="false">SUM(G129:I129)</f>
        <v>0.59</v>
      </c>
      <c r="K129" s="172" t="n">
        <f aca="false">ROUND(D129*E129,2)</f>
        <v>0</v>
      </c>
      <c r="L129" s="172" t="n">
        <f aca="false">ROUND(D129*G129,2)</f>
        <v>0</v>
      </c>
      <c r="M129" s="172" t="n">
        <f aca="false">ROUND(D129*H129,2)</f>
        <v>14.16</v>
      </c>
      <c r="N129" s="172" t="n">
        <f aca="false">ROUND(I129*D129,2)</f>
        <v>0</v>
      </c>
      <c r="O129" s="172" t="n">
        <f aca="false">SUM(L129:N129)</f>
        <v>14.16</v>
      </c>
    </row>
    <row r="130" s="144" customFormat="true" ht="25.5" hidden="false" customHeight="false" outlineLevel="0" collapsed="false">
      <c r="A130" s="166" t="s">
        <v>323</v>
      </c>
      <c r="B130" s="181" t="s">
        <v>324</v>
      </c>
      <c r="C130" s="206" t="s">
        <v>196</v>
      </c>
      <c r="D130" s="202" t="n">
        <v>7</v>
      </c>
      <c r="E130" s="157" t="n">
        <v>0.82</v>
      </c>
      <c r="F130" s="155" t="n">
        <f aca="false">$F$1</f>
        <v>3.8</v>
      </c>
      <c r="G130" s="155" t="n">
        <f aca="false">ROUND(E130*F130,2)</f>
        <v>3.12</v>
      </c>
      <c r="H130" s="155"/>
      <c r="I130" s="155" t="n">
        <f aca="false">ROUND(G130*$I$1,2)</f>
        <v>0.25</v>
      </c>
      <c r="J130" s="156" t="n">
        <f aca="false">SUM(G130:I130)</f>
        <v>3.37</v>
      </c>
      <c r="K130" s="158" t="n">
        <f aca="false">ROUND(D130*E130,2)</f>
        <v>5.74</v>
      </c>
      <c r="L130" s="158" t="n">
        <f aca="false">ROUND(D130*G130,2)</f>
        <v>21.84</v>
      </c>
      <c r="M130" s="158" t="n">
        <f aca="false">ROUND(D130*H130,2)</f>
        <v>0</v>
      </c>
      <c r="N130" s="158" t="n">
        <f aca="false">ROUND(I130*D130,2)</f>
        <v>1.75</v>
      </c>
      <c r="O130" s="158" t="n">
        <f aca="false">SUM(L130:N130)</f>
        <v>23.59</v>
      </c>
    </row>
    <row r="131" s="144" customFormat="true" ht="15" hidden="false" customHeight="true" outlineLevel="0" collapsed="false">
      <c r="A131" s="166" t="s">
        <v>325</v>
      </c>
      <c r="B131" s="177" t="s">
        <v>326</v>
      </c>
      <c r="C131" s="185" t="s">
        <v>98</v>
      </c>
      <c r="D131" s="199" t="n">
        <v>0.565</v>
      </c>
      <c r="E131" s="165"/>
      <c r="F131" s="188"/>
      <c r="G131" s="162"/>
      <c r="H131" s="162" t="n">
        <v>160</v>
      </c>
      <c r="I131" s="170" t="n">
        <f aca="false">ROUND(G131*$I$1,2)</f>
        <v>0</v>
      </c>
      <c r="J131" s="171" t="n">
        <f aca="false">SUM(G131:I131)</f>
        <v>160</v>
      </c>
      <c r="K131" s="172" t="n">
        <f aca="false">ROUND(D131*E131,2)</f>
        <v>0</v>
      </c>
      <c r="L131" s="172" t="n">
        <f aca="false">ROUND(D131*G131,2)</f>
        <v>0</v>
      </c>
      <c r="M131" s="172" t="n">
        <f aca="false">ROUND(D131*H131,2)</f>
        <v>90.4</v>
      </c>
      <c r="N131" s="172" t="n">
        <f aca="false">ROUND(I131*D131,2)</f>
        <v>0</v>
      </c>
      <c r="O131" s="172" t="n">
        <f aca="false">SUM(L131:N131)</f>
        <v>90.4</v>
      </c>
    </row>
    <row r="132" s="144" customFormat="true" ht="15" hidden="false" customHeight="true" outlineLevel="0" collapsed="false">
      <c r="A132" s="166" t="s">
        <v>327</v>
      </c>
      <c r="B132" s="177" t="s">
        <v>328</v>
      </c>
      <c r="C132" s="185" t="s">
        <v>98</v>
      </c>
      <c r="D132" s="213" t="n">
        <v>0.708</v>
      </c>
      <c r="E132" s="165"/>
      <c r="F132" s="188"/>
      <c r="G132" s="162"/>
      <c r="H132" s="162" t="n">
        <v>160</v>
      </c>
      <c r="I132" s="170" t="n">
        <f aca="false">ROUND(G132*$I$1,2)</f>
        <v>0</v>
      </c>
      <c r="J132" s="171" t="n">
        <f aca="false">SUM(G132:I132)</f>
        <v>160</v>
      </c>
      <c r="K132" s="172" t="n">
        <f aca="false">ROUND(D132*E132,2)</f>
        <v>0</v>
      </c>
      <c r="L132" s="172" t="n">
        <f aca="false">ROUND(D132*G132,2)</f>
        <v>0</v>
      </c>
      <c r="M132" s="172" t="n">
        <f aca="false">ROUND(D132*H132,2)</f>
        <v>113.28</v>
      </c>
      <c r="N132" s="172" t="n">
        <f aca="false">ROUND(I132*D132,2)</f>
        <v>0</v>
      </c>
      <c r="O132" s="172" t="n">
        <f aca="false">SUM(L132:N132)</f>
        <v>113.28</v>
      </c>
    </row>
    <row r="133" s="144" customFormat="true" ht="15" hidden="false" customHeight="true" outlineLevel="0" collapsed="false">
      <c r="A133" s="166" t="s">
        <v>329</v>
      </c>
      <c r="B133" s="205" t="s">
        <v>294</v>
      </c>
      <c r="C133" s="185" t="s">
        <v>196</v>
      </c>
      <c r="D133" s="214" t="n">
        <v>1</v>
      </c>
      <c r="E133" s="190"/>
      <c r="F133" s="188"/>
      <c r="G133" s="162"/>
      <c r="H133" s="162" t="n">
        <v>25</v>
      </c>
      <c r="I133" s="170" t="n">
        <f aca="false">ROUND(G133*$I$1,2)</f>
        <v>0</v>
      </c>
      <c r="J133" s="171" t="n">
        <f aca="false">SUM(G133:I133)</f>
        <v>25</v>
      </c>
      <c r="K133" s="172" t="n">
        <f aca="false">ROUND(D133*E133,2)</f>
        <v>0</v>
      </c>
      <c r="L133" s="172" t="n">
        <f aca="false">ROUND(D133*G133,2)</f>
        <v>0</v>
      </c>
      <c r="M133" s="172" t="n">
        <f aca="false">ROUND(D133*H133,2)</f>
        <v>25</v>
      </c>
      <c r="N133" s="172" t="n">
        <f aca="false">ROUND(I133*D133,2)</f>
        <v>0</v>
      </c>
      <c r="O133" s="172" t="n">
        <f aca="false">SUM(L133:N133)</f>
        <v>25</v>
      </c>
    </row>
    <row r="134" s="144" customFormat="true" ht="15" hidden="false" customHeight="true" outlineLevel="0" collapsed="false">
      <c r="A134" s="166" t="s">
        <v>330</v>
      </c>
      <c r="B134" s="175" t="s">
        <v>331</v>
      </c>
      <c r="C134" s="206" t="s">
        <v>52</v>
      </c>
      <c r="D134" s="202" t="n">
        <v>17</v>
      </c>
      <c r="E134" s="157" t="n">
        <v>0.75</v>
      </c>
      <c r="F134" s="155" t="n">
        <f aca="false">$F$1</f>
        <v>3.8</v>
      </c>
      <c r="G134" s="155" t="n">
        <f aca="false">ROUND(E134*F134,2)</f>
        <v>2.85</v>
      </c>
      <c r="H134" s="155"/>
      <c r="I134" s="155" t="n">
        <f aca="false">ROUND(G134*$I$1,2)</f>
        <v>0.23</v>
      </c>
      <c r="J134" s="156" t="n">
        <f aca="false">SUM(G134:I134)</f>
        <v>3.08</v>
      </c>
      <c r="K134" s="158" t="n">
        <f aca="false">ROUND(D134*E134,2)</f>
        <v>12.75</v>
      </c>
      <c r="L134" s="158" t="n">
        <f aca="false">ROUND(D134*G134,2)</f>
        <v>48.45</v>
      </c>
      <c r="M134" s="158" t="n">
        <f aca="false">ROUND(D134*H134,2)</f>
        <v>0</v>
      </c>
      <c r="N134" s="158" t="n">
        <f aca="false">ROUND(I134*D134,2)</f>
        <v>3.91</v>
      </c>
      <c r="O134" s="158" t="n">
        <f aca="false">SUM(L134:N134)</f>
        <v>52.36</v>
      </c>
    </row>
    <row r="135" s="144" customFormat="true" ht="15" hidden="false" customHeight="true" outlineLevel="0" collapsed="false">
      <c r="A135" s="166" t="s">
        <v>332</v>
      </c>
      <c r="B135" s="177" t="s">
        <v>333</v>
      </c>
      <c r="C135" s="185" t="s">
        <v>98</v>
      </c>
      <c r="D135" s="213" t="n">
        <f aca="false">0.1625*1.1</f>
        <v>0.17875</v>
      </c>
      <c r="E135" s="165"/>
      <c r="F135" s="188"/>
      <c r="G135" s="162"/>
      <c r="H135" s="162" t="n">
        <v>145</v>
      </c>
      <c r="I135" s="170" t="n">
        <f aca="false">ROUND(G135*$I$1,2)</f>
        <v>0</v>
      </c>
      <c r="J135" s="171" t="n">
        <f aca="false">SUM(G135:I135)</f>
        <v>145</v>
      </c>
      <c r="K135" s="172" t="n">
        <f aca="false">ROUND(D135*E135,2)</f>
        <v>0</v>
      </c>
      <c r="L135" s="172" t="n">
        <f aca="false">ROUND(D135*G135,2)</f>
        <v>0</v>
      </c>
      <c r="M135" s="172" t="n">
        <f aca="false">ROUND(D135*H135,2)</f>
        <v>25.92</v>
      </c>
      <c r="N135" s="172" t="n">
        <f aca="false">ROUND(I135*D135,2)</f>
        <v>0</v>
      </c>
      <c r="O135" s="172" t="n">
        <f aca="false">SUM(L135:N135)</f>
        <v>25.92</v>
      </c>
    </row>
    <row r="136" s="144" customFormat="true" ht="15" hidden="false" customHeight="true" outlineLevel="0" collapsed="false">
      <c r="A136" s="166" t="s">
        <v>334</v>
      </c>
      <c r="B136" s="177" t="s">
        <v>335</v>
      </c>
      <c r="C136" s="185" t="s">
        <v>196</v>
      </c>
      <c r="D136" s="199" t="n">
        <v>1</v>
      </c>
      <c r="E136" s="165"/>
      <c r="F136" s="188"/>
      <c r="G136" s="162"/>
      <c r="H136" s="162" t="n">
        <v>15</v>
      </c>
      <c r="I136" s="170" t="n">
        <f aca="false">ROUND(G136*$I$1,2)</f>
        <v>0</v>
      </c>
      <c r="J136" s="171" t="n">
        <f aca="false">SUM(G136:I136)</f>
        <v>15</v>
      </c>
      <c r="K136" s="172" t="n">
        <f aca="false">ROUND(D136*E136,2)</f>
        <v>0</v>
      </c>
      <c r="L136" s="172" t="n">
        <f aca="false">ROUND(D136*G136,2)</f>
        <v>0</v>
      </c>
      <c r="M136" s="172" t="n">
        <f aca="false">ROUND(D136*H136,2)</f>
        <v>15</v>
      </c>
      <c r="N136" s="172" t="n">
        <f aca="false">ROUND(I136*D136,2)</f>
        <v>0</v>
      </c>
      <c r="O136" s="172" t="n">
        <f aca="false">SUM(L136:N136)</f>
        <v>15</v>
      </c>
    </row>
    <row r="137" s="144" customFormat="true" ht="15" hidden="false" customHeight="true" outlineLevel="0" collapsed="false">
      <c r="A137" s="166" t="s">
        <v>336</v>
      </c>
      <c r="B137" s="175" t="s">
        <v>337</v>
      </c>
      <c r="C137" s="206" t="s">
        <v>52</v>
      </c>
      <c r="D137" s="206" t="n">
        <v>17</v>
      </c>
      <c r="E137" s="157" t="n">
        <v>0.75</v>
      </c>
      <c r="F137" s="155" t="n">
        <f aca="false">$F$1</f>
        <v>3.8</v>
      </c>
      <c r="G137" s="155" t="n">
        <f aca="false">ROUND(E137*F137,2)</f>
        <v>2.85</v>
      </c>
      <c r="H137" s="155"/>
      <c r="I137" s="155" t="n">
        <f aca="false">ROUND(G137*$I$1,2)</f>
        <v>0.23</v>
      </c>
      <c r="J137" s="156" t="n">
        <f aca="false">SUM(G137:I137)</f>
        <v>3.08</v>
      </c>
      <c r="K137" s="158" t="n">
        <f aca="false">ROUND(D137*E137,2)</f>
        <v>12.75</v>
      </c>
      <c r="L137" s="158" t="n">
        <f aca="false">ROUND(D137*G137,2)</f>
        <v>48.45</v>
      </c>
      <c r="M137" s="158" t="n">
        <f aca="false">ROUND(D137*H137,2)</f>
        <v>0</v>
      </c>
      <c r="N137" s="158" t="n">
        <f aca="false">ROUND(I137*D137,2)</f>
        <v>3.91</v>
      </c>
      <c r="O137" s="158" t="n">
        <f aca="false">SUM(L137:N137)</f>
        <v>52.36</v>
      </c>
    </row>
    <row r="138" s="144" customFormat="true" ht="15" hidden="false" customHeight="true" outlineLevel="0" collapsed="false">
      <c r="A138" s="166" t="s">
        <v>338</v>
      </c>
      <c r="B138" s="177" t="s">
        <v>339</v>
      </c>
      <c r="C138" s="185" t="s">
        <v>98</v>
      </c>
      <c r="D138" s="213" t="n">
        <v>0.18</v>
      </c>
      <c r="E138" s="190"/>
      <c r="F138" s="188"/>
      <c r="G138" s="162"/>
      <c r="H138" s="162" t="n">
        <v>145</v>
      </c>
      <c r="I138" s="170" t="n">
        <f aca="false">ROUND(G138*$I$1,2)</f>
        <v>0</v>
      </c>
      <c r="J138" s="171" t="n">
        <f aca="false">SUM(G138:I138)</f>
        <v>145</v>
      </c>
      <c r="K138" s="172" t="n">
        <f aca="false">ROUND(D138*E138,2)</f>
        <v>0</v>
      </c>
      <c r="L138" s="172" t="n">
        <f aca="false">ROUND(D138*G138,2)</f>
        <v>0</v>
      </c>
      <c r="M138" s="172" t="n">
        <f aca="false">ROUND(D138*H138,2)</f>
        <v>26.1</v>
      </c>
      <c r="N138" s="172" t="n">
        <f aca="false">ROUND(I138*D138,2)</f>
        <v>0</v>
      </c>
      <c r="O138" s="172" t="n">
        <f aca="false">SUM(L138:N138)</f>
        <v>26.1</v>
      </c>
    </row>
    <row r="139" s="144" customFormat="true" ht="15" hidden="false" customHeight="true" outlineLevel="0" collapsed="false">
      <c r="A139" s="166" t="s">
        <v>340</v>
      </c>
      <c r="B139" s="177" t="s">
        <v>335</v>
      </c>
      <c r="C139" s="185" t="s">
        <v>196</v>
      </c>
      <c r="D139" s="199" t="n">
        <v>1</v>
      </c>
      <c r="E139" s="165"/>
      <c r="F139" s="188"/>
      <c r="G139" s="162"/>
      <c r="H139" s="162" t="n">
        <v>15</v>
      </c>
      <c r="I139" s="170" t="n">
        <f aca="false">ROUND(G139*$I$1,2)</f>
        <v>0</v>
      </c>
      <c r="J139" s="171" t="n">
        <f aca="false">SUM(G139:I139)</f>
        <v>15</v>
      </c>
      <c r="K139" s="172" t="n">
        <f aca="false">ROUND(D139*E139,2)</f>
        <v>0</v>
      </c>
      <c r="L139" s="172" t="n">
        <f aca="false">ROUND(D139*G139,2)</f>
        <v>0</v>
      </c>
      <c r="M139" s="172" t="n">
        <f aca="false">ROUND(D139*H139,2)</f>
        <v>15</v>
      </c>
      <c r="N139" s="172" t="n">
        <f aca="false">ROUND(I139*D139,2)</f>
        <v>0</v>
      </c>
      <c r="O139" s="172" t="n">
        <f aca="false">SUM(L139:N139)</f>
        <v>15</v>
      </c>
    </row>
    <row r="140" s="144" customFormat="true" ht="15" hidden="false" customHeight="true" outlineLevel="0" collapsed="false">
      <c r="A140" s="166" t="s">
        <v>341</v>
      </c>
      <c r="B140" s="175" t="s">
        <v>342</v>
      </c>
      <c r="C140" s="201" t="s">
        <v>93</v>
      </c>
      <c r="D140" s="215" t="n">
        <v>30</v>
      </c>
      <c r="E140" s="157" t="n">
        <v>0.35</v>
      </c>
      <c r="F140" s="155" t="n">
        <f aca="false">$F$1</f>
        <v>3.8</v>
      </c>
      <c r="G140" s="155" t="n">
        <f aca="false">ROUND(E140*F140,2)</f>
        <v>1.33</v>
      </c>
      <c r="H140" s="155"/>
      <c r="I140" s="155" t="n">
        <f aca="false">ROUND(G140*$I$1,2)</f>
        <v>0.11</v>
      </c>
      <c r="J140" s="156" t="n">
        <f aca="false">SUM(G140:I140)</f>
        <v>1.44</v>
      </c>
      <c r="K140" s="158" t="n">
        <f aca="false">ROUND(D140*E140,2)</f>
        <v>10.5</v>
      </c>
      <c r="L140" s="158" t="n">
        <f aca="false">ROUND(D140*G140,2)</f>
        <v>39.9</v>
      </c>
      <c r="M140" s="158" t="n">
        <f aca="false">ROUND(D140*H140,2)</f>
        <v>0</v>
      </c>
      <c r="N140" s="158" t="n">
        <f aca="false">ROUND(I140*D140,2)</f>
        <v>3.3</v>
      </c>
      <c r="O140" s="158" t="n">
        <f aca="false">SUM(L140:N140)</f>
        <v>43.2</v>
      </c>
    </row>
    <row r="141" s="144" customFormat="true" ht="26.25" hidden="false" customHeight="false" outlineLevel="0" collapsed="false">
      <c r="A141" s="166" t="s">
        <v>343</v>
      </c>
      <c r="B141" s="208" t="s">
        <v>322</v>
      </c>
      <c r="C141" s="209" t="s">
        <v>235</v>
      </c>
      <c r="D141" s="210" t="n">
        <f aca="false">0.4*D140</f>
        <v>12</v>
      </c>
      <c r="E141" s="190"/>
      <c r="F141" s="216"/>
      <c r="G141" s="146"/>
      <c r="H141" s="146" t="n">
        <v>0.59</v>
      </c>
      <c r="I141" s="170" t="n">
        <f aca="false">ROUND(G141*$I$1,2)</f>
        <v>0</v>
      </c>
      <c r="J141" s="171" t="n">
        <f aca="false">SUM(G141:I141)</f>
        <v>0.59</v>
      </c>
      <c r="K141" s="172" t="n">
        <f aca="false">ROUND(D141*E141,2)</f>
        <v>0</v>
      </c>
      <c r="L141" s="172" t="n">
        <f aca="false">ROUND(D141*G141,2)</f>
        <v>0</v>
      </c>
      <c r="M141" s="172" t="n">
        <f aca="false">ROUND(D141*H141,2)</f>
        <v>7.08</v>
      </c>
      <c r="N141" s="172" t="n">
        <f aca="false">ROUND(I141*D141,2)</f>
        <v>0</v>
      </c>
      <c r="O141" s="172" t="n">
        <f aca="false">SUM(L141:N141)</f>
        <v>7.08</v>
      </c>
    </row>
    <row r="142" customFormat="false" ht="15.75" hidden="false" customHeight="true" outlineLevel="0" collapsed="false">
      <c r="A142" s="145" t="s">
        <v>344</v>
      </c>
      <c r="B142" s="145"/>
      <c r="C142" s="145"/>
      <c r="D142" s="145"/>
      <c r="E142" s="145"/>
      <c r="F142" s="145"/>
      <c r="G142" s="145"/>
      <c r="H142" s="145"/>
      <c r="I142" s="145"/>
      <c r="J142" s="145"/>
      <c r="K142" s="217"/>
      <c r="L142" s="217"/>
      <c r="M142" s="217"/>
      <c r="N142" s="217"/>
      <c r="O142" s="217"/>
    </row>
    <row r="143" s="47" customFormat="true" ht="51" hidden="false" customHeight="false" outlineLevel="0" collapsed="false">
      <c r="A143" s="151" t="s">
        <v>345</v>
      </c>
      <c r="B143" s="218" t="s">
        <v>346</v>
      </c>
      <c r="C143" s="212" t="s">
        <v>98</v>
      </c>
      <c r="D143" s="212" t="n">
        <v>2.9</v>
      </c>
      <c r="E143" s="219" t="n">
        <v>7.5</v>
      </c>
      <c r="F143" s="155" t="n">
        <f aca="false">$F$1</f>
        <v>3.8</v>
      </c>
      <c r="G143" s="155" t="n">
        <f aca="false">ROUND(E143*F143,2)</f>
        <v>28.5</v>
      </c>
      <c r="H143" s="155"/>
      <c r="I143" s="155" t="n">
        <f aca="false">ROUND(G143*$I$1,2)</f>
        <v>2.28</v>
      </c>
      <c r="J143" s="156" t="n">
        <f aca="false">SUM(G143:I143)</f>
        <v>30.78</v>
      </c>
      <c r="K143" s="158" t="n">
        <f aca="false">ROUND(D143*E143,2)</f>
        <v>21.75</v>
      </c>
      <c r="L143" s="158" t="n">
        <f aca="false">ROUND(D143*G143,2)</f>
        <v>82.65</v>
      </c>
      <c r="M143" s="158" t="n">
        <f aca="false">ROUND(D143*H143,2)</f>
        <v>0</v>
      </c>
      <c r="N143" s="158" t="n">
        <f aca="false">ROUND(I143*D143,2)</f>
        <v>6.61</v>
      </c>
      <c r="O143" s="158" t="n">
        <f aca="false">SUM(L143:N143)</f>
        <v>89.26</v>
      </c>
    </row>
    <row r="144" customFormat="false" ht="25.5" hidden="false" customHeight="false" outlineLevel="0" collapsed="false">
      <c r="A144" s="151" t="s">
        <v>347</v>
      </c>
      <c r="B144" s="177" t="s">
        <v>348</v>
      </c>
      <c r="C144" s="185" t="s">
        <v>93</v>
      </c>
      <c r="D144" s="220" t="n">
        <v>10</v>
      </c>
      <c r="E144" s="221"/>
      <c r="F144" s="221"/>
      <c r="G144" s="221"/>
      <c r="H144" s="221" t="n">
        <v>8.5</v>
      </c>
      <c r="I144" s="171" t="n">
        <f aca="false">ROUND(G144*$I$1,2)</f>
        <v>0</v>
      </c>
      <c r="J144" s="171" t="n">
        <f aca="false">SUM(G144:I144)</f>
        <v>8.5</v>
      </c>
      <c r="K144" s="172" t="n">
        <f aca="false">ROUND(D144*E144,2)</f>
        <v>0</v>
      </c>
      <c r="L144" s="172" t="n">
        <f aca="false">ROUND(D144*G144,2)</f>
        <v>0</v>
      </c>
      <c r="M144" s="172" t="n">
        <f aca="false">ROUND(D144*H144,2)</f>
        <v>85</v>
      </c>
      <c r="N144" s="172" t="n">
        <f aca="false">ROUND(I144*D144,2)</f>
        <v>0</v>
      </c>
      <c r="O144" s="172" t="n">
        <f aca="false">SUM(L144:N144)</f>
        <v>85</v>
      </c>
    </row>
    <row r="145" s="47" customFormat="true" ht="12.75" hidden="false" customHeight="false" outlineLevel="0" collapsed="false">
      <c r="A145" s="151" t="s">
        <v>349</v>
      </c>
      <c r="B145" s="177" t="s">
        <v>350</v>
      </c>
      <c r="C145" s="185" t="s">
        <v>98</v>
      </c>
      <c r="D145" s="220" t="n">
        <f aca="false">D143*1.1</f>
        <v>3.19</v>
      </c>
      <c r="E145" s="221"/>
      <c r="F145" s="221"/>
      <c r="G145" s="221"/>
      <c r="H145" s="221" t="n">
        <v>9.5</v>
      </c>
      <c r="I145" s="171" t="n">
        <f aca="false">ROUND(G145*$I$1,2)</f>
        <v>0</v>
      </c>
      <c r="J145" s="171" t="n">
        <f aca="false">SUM(G145:I145)</f>
        <v>9.5</v>
      </c>
      <c r="K145" s="172" t="n">
        <f aca="false">ROUND(D145*E145,2)</f>
        <v>0</v>
      </c>
      <c r="L145" s="172" t="n">
        <f aca="false">ROUND(D145*G145,2)</f>
        <v>0</v>
      </c>
      <c r="M145" s="172" t="n">
        <f aca="false">ROUND(D145*H145,2)</f>
        <v>30.31</v>
      </c>
      <c r="N145" s="172" t="n">
        <f aca="false">ROUND(I145*D145,2)</f>
        <v>0</v>
      </c>
      <c r="O145" s="172" t="n">
        <f aca="false">SUM(L145:N145)</f>
        <v>30.31</v>
      </c>
    </row>
    <row r="146" customFormat="false" ht="12.75" hidden="false" customHeight="false" outlineLevel="0" collapsed="false">
      <c r="A146" s="151" t="s">
        <v>351</v>
      </c>
      <c r="B146" s="177" t="s">
        <v>294</v>
      </c>
      <c r="C146" s="185" t="s">
        <v>295</v>
      </c>
      <c r="D146" s="220" t="n">
        <v>1</v>
      </c>
      <c r="E146" s="221"/>
      <c r="F146" s="221"/>
      <c r="G146" s="221"/>
      <c r="H146" s="221" t="n">
        <v>10.5</v>
      </c>
      <c r="I146" s="171" t="n">
        <f aca="false">ROUND(G146*$I$1,2)</f>
        <v>0</v>
      </c>
      <c r="J146" s="171" t="n">
        <f aca="false">SUM(G146:I146)</f>
        <v>10.5</v>
      </c>
      <c r="K146" s="172" t="n">
        <f aca="false">ROUND(D146*E146,2)</f>
        <v>0</v>
      </c>
      <c r="L146" s="172" t="n">
        <f aca="false">ROUND(D146*G146,2)</f>
        <v>0</v>
      </c>
      <c r="M146" s="172" t="n">
        <f aca="false">ROUND(D146*H146,2)</f>
        <v>10.5</v>
      </c>
      <c r="N146" s="172" t="n">
        <f aca="false">ROUND(I146*D146,2)</f>
        <v>0</v>
      </c>
      <c r="O146" s="172" t="n">
        <f aca="false">SUM(L146:N146)</f>
        <v>10.5</v>
      </c>
    </row>
    <row r="147" customFormat="false" ht="25.5" hidden="false" customHeight="false" outlineLevel="0" collapsed="false">
      <c r="A147" s="151" t="s">
        <v>352</v>
      </c>
      <c r="B147" s="175" t="s">
        <v>353</v>
      </c>
      <c r="C147" s="206" t="s">
        <v>52</v>
      </c>
      <c r="D147" s="202" t="n">
        <f aca="false">SUM(D148:D149)</f>
        <v>286</v>
      </c>
      <c r="E147" s="219" t="n">
        <v>0.04</v>
      </c>
      <c r="F147" s="155" t="n">
        <f aca="false">$F$1</f>
        <v>3.8</v>
      </c>
      <c r="G147" s="155" t="n">
        <f aca="false">ROUND(E147*F147,2)</f>
        <v>0.15</v>
      </c>
      <c r="H147" s="155"/>
      <c r="I147" s="155" t="n">
        <f aca="false">ROUND(G147*$I$1,2)</f>
        <v>0.01</v>
      </c>
      <c r="J147" s="156" t="n">
        <f aca="false">SUM(G147:I147)</f>
        <v>0.16</v>
      </c>
      <c r="K147" s="158" t="n">
        <f aca="false">ROUND(D147*E147,2)</f>
        <v>11.44</v>
      </c>
      <c r="L147" s="158" t="n">
        <f aca="false">ROUND(D147*G147,2)</f>
        <v>42.9</v>
      </c>
      <c r="M147" s="158" t="n">
        <f aca="false">ROUND(D147*H147,2)</f>
        <v>0</v>
      </c>
      <c r="N147" s="158" t="n">
        <f aca="false">ROUND(I147*D147,2)</f>
        <v>2.86</v>
      </c>
      <c r="O147" s="158" t="n">
        <f aca="false">SUM(L147:N147)</f>
        <v>45.76</v>
      </c>
    </row>
    <row r="148" customFormat="false" ht="14.25" hidden="false" customHeight="true" outlineLevel="0" collapsed="false">
      <c r="A148" s="151" t="s">
        <v>354</v>
      </c>
      <c r="B148" s="177" t="s">
        <v>355</v>
      </c>
      <c r="C148" s="220" t="s">
        <v>235</v>
      </c>
      <c r="D148" s="220" t="n">
        <v>121</v>
      </c>
      <c r="E148" s="221"/>
      <c r="F148" s="221"/>
      <c r="G148" s="221"/>
      <c r="H148" s="221" t="n">
        <v>0.7</v>
      </c>
      <c r="I148" s="171" t="n">
        <f aca="false">ROUND(G148*$I$1,2)</f>
        <v>0</v>
      </c>
      <c r="J148" s="171" t="n">
        <f aca="false">SUM(G148:I148)</f>
        <v>0.7</v>
      </c>
      <c r="K148" s="172" t="n">
        <f aca="false">ROUND(D148*E148,2)</f>
        <v>0</v>
      </c>
      <c r="L148" s="172" t="n">
        <f aca="false">ROUND(D148*G148,2)</f>
        <v>0</v>
      </c>
      <c r="M148" s="172" t="n">
        <f aca="false">ROUND(D148*H148,2)</f>
        <v>84.7</v>
      </c>
      <c r="N148" s="172" t="n">
        <f aca="false">ROUND(I148*D148,2)</f>
        <v>0</v>
      </c>
      <c r="O148" s="172" t="n">
        <f aca="false">SUM(L148:N148)</f>
        <v>84.7</v>
      </c>
    </row>
    <row r="149" customFormat="false" ht="12.75" hidden="false" customHeight="false" outlineLevel="0" collapsed="false">
      <c r="A149" s="151" t="s">
        <v>356</v>
      </c>
      <c r="B149" s="177" t="s">
        <v>357</v>
      </c>
      <c r="C149" s="220" t="s">
        <v>235</v>
      </c>
      <c r="D149" s="220" t="n">
        <v>165</v>
      </c>
      <c r="E149" s="221"/>
      <c r="F149" s="221"/>
      <c r="G149" s="221"/>
      <c r="H149" s="221" t="n">
        <v>0.7</v>
      </c>
      <c r="I149" s="171" t="n">
        <f aca="false">ROUND(G149*$I$1,2)</f>
        <v>0</v>
      </c>
      <c r="J149" s="171" t="n">
        <f aca="false">SUM(G149:I149)</f>
        <v>0.7</v>
      </c>
      <c r="K149" s="172" t="n">
        <f aca="false">ROUND(D149*E149,2)</f>
        <v>0</v>
      </c>
      <c r="L149" s="172" t="n">
        <f aca="false">ROUND(D149*G149,2)</f>
        <v>0</v>
      </c>
      <c r="M149" s="172" t="n">
        <f aca="false">ROUND(D149*H149,2)</f>
        <v>115.5</v>
      </c>
      <c r="N149" s="172" t="n">
        <f aca="false">ROUND(I149*D149,2)</f>
        <v>0</v>
      </c>
      <c r="O149" s="172" t="n">
        <f aca="false">SUM(L149:N149)</f>
        <v>115.5</v>
      </c>
    </row>
    <row r="150" customFormat="false" ht="25.5" hidden="false" customHeight="false" outlineLevel="0" collapsed="false">
      <c r="A150" s="151" t="s">
        <v>358</v>
      </c>
      <c r="B150" s="178" t="s">
        <v>359</v>
      </c>
      <c r="C150" s="206" t="s">
        <v>196</v>
      </c>
      <c r="D150" s="206" t="n">
        <v>4</v>
      </c>
      <c r="E150" s="219" t="n">
        <v>0.52</v>
      </c>
      <c r="F150" s="155" t="n">
        <f aca="false">$F$1</f>
        <v>3.8</v>
      </c>
      <c r="G150" s="155" t="n">
        <f aca="false">ROUND(E150*F150,2)</f>
        <v>1.98</v>
      </c>
      <c r="H150" s="155"/>
      <c r="I150" s="155" t="n">
        <f aca="false">ROUND(G150*$I$1,2)</f>
        <v>0.16</v>
      </c>
      <c r="J150" s="156" t="n">
        <f aca="false">SUM(G150:I150)</f>
        <v>2.14</v>
      </c>
      <c r="K150" s="158" t="n">
        <f aca="false">ROUND(D150*E150,2)</f>
        <v>2.08</v>
      </c>
      <c r="L150" s="158" t="n">
        <f aca="false">ROUND(D150*G150,2)</f>
        <v>7.92</v>
      </c>
      <c r="M150" s="158" t="n">
        <f aca="false">ROUND(D150*H150,2)</f>
        <v>0</v>
      </c>
      <c r="N150" s="158" t="n">
        <f aca="false">ROUND(I150*D150,2)</f>
        <v>0.64</v>
      </c>
      <c r="O150" s="158" t="n">
        <f aca="false">SUM(L150:N150)</f>
        <v>8.56</v>
      </c>
    </row>
    <row r="151" customFormat="false" ht="12.75" hidden="false" customHeight="false" outlineLevel="0" collapsed="false">
      <c r="A151" s="151" t="s">
        <v>360</v>
      </c>
      <c r="B151" s="177" t="s">
        <v>175</v>
      </c>
      <c r="C151" s="168" t="s">
        <v>52</v>
      </c>
      <c r="D151" s="222" t="n">
        <v>2.4</v>
      </c>
      <c r="E151" s="221"/>
      <c r="F151" s="221"/>
      <c r="G151" s="221"/>
      <c r="H151" s="221" t="n">
        <v>16.79</v>
      </c>
      <c r="I151" s="171" t="n">
        <f aca="false">ROUND(G151*$I$1,2)</f>
        <v>0</v>
      </c>
      <c r="J151" s="171" t="n">
        <f aca="false">SUM(G151:I151)</f>
        <v>16.79</v>
      </c>
      <c r="K151" s="172" t="n">
        <f aca="false">ROUND(D151*E151,2)</f>
        <v>0</v>
      </c>
      <c r="L151" s="172" t="n">
        <f aca="false">ROUND(D151*G151,2)</f>
        <v>0</v>
      </c>
      <c r="M151" s="172" t="n">
        <f aca="false">ROUND(D151*H151,2)</f>
        <v>40.3</v>
      </c>
      <c r="N151" s="172" t="n">
        <f aca="false">ROUND(I151*D151,2)</f>
        <v>0</v>
      </c>
      <c r="O151" s="172" t="n">
        <f aca="false">SUM(L151:N151)</f>
        <v>40.3</v>
      </c>
    </row>
    <row r="152" customFormat="false" ht="12.75" hidden="false" customHeight="false" outlineLevel="0" collapsed="false">
      <c r="A152" s="151" t="s">
        <v>361</v>
      </c>
      <c r="B152" s="177" t="s">
        <v>362</v>
      </c>
      <c r="C152" s="168" t="s">
        <v>106</v>
      </c>
      <c r="D152" s="168" t="n">
        <v>4</v>
      </c>
      <c r="E152" s="221"/>
      <c r="F152" s="221"/>
      <c r="G152" s="221"/>
      <c r="H152" s="221" t="n">
        <v>16.54</v>
      </c>
      <c r="I152" s="171" t="n">
        <f aca="false">ROUND(G152*$I$1,2)</f>
        <v>0</v>
      </c>
      <c r="J152" s="171" t="n">
        <f aca="false">SUM(G152:I152)</f>
        <v>16.54</v>
      </c>
      <c r="K152" s="172" t="n">
        <f aca="false">ROUND(D152*E152,2)</f>
        <v>0</v>
      </c>
      <c r="L152" s="172" t="n">
        <f aca="false">ROUND(D152*G152,2)</f>
        <v>0</v>
      </c>
      <c r="M152" s="172" t="n">
        <f aca="false">ROUND(D152*H152,2)</f>
        <v>66.16</v>
      </c>
      <c r="N152" s="172" t="n">
        <f aca="false">ROUND(I152*D152,2)</f>
        <v>0</v>
      </c>
      <c r="O152" s="172" t="n">
        <f aca="false">SUM(L152:N152)</f>
        <v>66.16</v>
      </c>
    </row>
    <row r="153" customFormat="false" ht="12.75" hidden="false" customHeight="false" outlineLevel="0" collapsed="false">
      <c r="A153" s="151" t="s">
        <v>363</v>
      </c>
      <c r="B153" s="177" t="s">
        <v>364</v>
      </c>
      <c r="C153" s="168" t="s">
        <v>106</v>
      </c>
      <c r="D153" s="223" t="n">
        <v>4</v>
      </c>
      <c r="E153" s="221"/>
      <c r="F153" s="221"/>
      <c r="G153" s="221"/>
      <c r="H153" s="221" t="n">
        <v>16.54</v>
      </c>
      <c r="I153" s="171" t="n">
        <f aca="false">ROUND(G153*$I$1,2)</f>
        <v>0</v>
      </c>
      <c r="J153" s="171" t="n">
        <f aca="false">SUM(G153:I153)</f>
        <v>16.54</v>
      </c>
      <c r="K153" s="172" t="n">
        <f aca="false">ROUND(D153*E153,2)</f>
        <v>0</v>
      </c>
      <c r="L153" s="172" t="n">
        <f aca="false">ROUND(D153*G153,2)</f>
        <v>0</v>
      </c>
      <c r="M153" s="172" t="n">
        <f aca="false">ROUND(D153*H153,2)</f>
        <v>66.16</v>
      </c>
      <c r="N153" s="172" t="n">
        <f aca="false">ROUND(I153*D153,2)</f>
        <v>0</v>
      </c>
      <c r="O153" s="172" t="n">
        <f aca="false">SUM(L153:N153)</f>
        <v>66.16</v>
      </c>
    </row>
    <row r="154" customFormat="false" ht="12.75" hidden="false" customHeight="false" outlineLevel="0" collapsed="false">
      <c r="A154" s="151" t="s">
        <v>365</v>
      </c>
      <c r="B154" s="177" t="s">
        <v>366</v>
      </c>
      <c r="C154" s="168" t="s">
        <v>106</v>
      </c>
      <c r="D154" s="224" t="n">
        <v>4</v>
      </c>
      <c r="E154" s="221"/>
      <c r="F154" s="221"/>
      <c r="G154" s="221"/>
      <c r="H154" s="221" t="n">
        <v>16.54</v>
      </c>
      <c r="I154" s="171" t="n">
        <f aca="false">ROUND(G154*$I$1,2)</f>
        <v>0</v>
      </c>
      <c r="J154" s="171" t="n">
        <f aca="false">SUM(G154:I154)</f>
        <v>16.54</v>
      </c>
      <c r="K154" s="172" t="n">
        <f aca="false">ROUND(D154*E154,2)</f>
        <v>0</v>
      </c>
      <c r="L154" s="172" t="n">
        <f aca="false">ROUND(D154*G154,2)</f>
        <v>0</v>
      </c>
      <c r="M154" s="172" t="n">
        <f aca="false">ROUND(D154*H154,2)</f>
        <v>66.16</v>
      </c>
      <c r="N154" s="172" t="n">
        <f aca="false">ROUND(I154*D154,2)</f>
        <v>0</v>
      </c>
      <c r="O154" s="172" t="n">
        <f aca="false">SUM(L154:N154)</f>
        <v>66.16</v>
      </c>
    </row>
    <row r="155" customFormat="false" ht="12.75" hidden="false" customHeight="false" outlineLevel="0" collapsed="false">
      <c r="A155" s="151" t="s">
        <v>367</v>
      </c>
      <c r="B155" s="178" t="s">
        <v>368</v>
      </c>
      <c r="C155" s="206" t="s">
        <v>93</v>
      </c>
      <c r="D155" s="202" t="n">
        <v>10</v>
      </c>
      <c r="E155" s="219" t="n">
        <v>5.28</v>
      </c>
      <c r="F155" s="155" t="n">
        <f aca="false">$F$1</f>
        <v>3.8</v>
      </c>
      <c r="G155" s="155" t="n">
        <f aca="false">ROUND(E155*F155,2)</f>
        <v>20.06</v>
      </c>
      <c r="H155" s="155"/>
      <c r="I155" s="155" t="n">
        <f aca="false">ROUND(G155*$I$1,2)</f>
        <v>1.6</v>
      </c>
      <c r="J155" s="156" t="n">
        <f aca="false">SUM(G155:I155)</f>
        <v>21.66</v>
      </c>
      <c r="K155" s="158" t="n">
        <f aca="false">ROUND(D155*E155,2)</f>
        <v>52.8</v>
      </c>
      <c r="L155" s="158" t="n">
        <f aca="false">ROUND(D155*G155,2)</f>
        <v>200.6</v>
      </c>
      <c r="M155" s="158" t="n">
        <f aca="false">ROUND(D155*H155,2)</f>
        <v>0</v>
      </c>
      <c r="N155" s="158" t="n">
        <f aca="false">ROUND(I155*D155,2)</f>
        <v>16</v>
      </c>
      <c r="O155" s="158" t="n">
        <f aca="false">SUM(L155:N155)</f>
        <v>216.6</v>
      </c>
    </row>
    <row r="156" customFormat="false" ht="25.5" hidden="false" customHeight="false" outlineLevel="0" collapsed="false">
      <c r="A156" s="151" t="s">
        <v>369</v>
      </c>
      <c r="B156" s="177" t="s">
        <v>370</v>
      </c>
      <c r="C156" s="168" t="s">
        <v>235</v>
      </c>
      <c r="D156" s="168" t="n">
        <v>51</v>
      </c>
      <c r="E156" s="221"/>
      <c r="F156" s="221"/>
      <c r="G156" s="221"/>
      <c r="H156" s="221" t="n">
        <v>0.33</v>
      </c>
      <c r="I156" s="171" t="n">
        <f aca="false">ROUND(G156*$I$1,2)</f>
        <v>0</v>
      </c>
      <c r="J156" s="171" t="n">
        <f aca="false">SUM(G156:I156)</f>
        <v>0.33</v>
      </c>
      <c r="K156" s="172" t="n">
        <f aca="false">ROUND(D156*E156,2)</f>
        <v>0</v>
      </c>
      <c r="L156" s="172" t="n">
        <f aca="false">ROUND(D156*G156,2)</f>
        <v>0</v>
      </c>
      <c r="M156" s="172" t="n">
        <f aca="false">ROUND(D156*H156,2)</f>
        <v>16.83</v>
      </c>
      <c r="N156" s="172" t="n">
        <f aca="false">ROUND(I156*D156,2)</f>
        <v>0</v>
      </c>
      <c r="O156" s="172" t="n">
        <f aca="false">SUM(L156:N156)</f>
        <v>16.83</v>
      </c>
    </row>
    <row r="157" customFormat="false" ht="12.75" hidden="false" customHeight="false" outlineLevel="0" collapsed="false">
      <c r="A157" s="151" t="s">
        <v>371</v>
      </c>
      <c r="B157" s="177" t="s">
        <v>372</v>
      </c>
      <c r="C157" s="168" t="s">
        <v>235</v>
      </c>
      <c r="D157" s="225" t="n">
        <v>30</v>
      </c>
      <c r="E157" s="221"/>
      <c r="F157" s="221"/>
      <c r="G157" s="221"/>
      <c r="H157" s="221" t="n">
        <v>1.9</v>
      </c>
      <c r="I157" s="171" t="n">
        <f aca="false">ROUND(G157*$I$1,2)</f>
        <v>0</v>
      </c>
      <c r="J157" s="171" t="n">
        <f aca="false">SUM(G157:I157)</f>
        <v>1.9</v>
      </c>
      <c r="K157" s="172" t="n">
        <f aca="false">ROUND(D157*E157,2)</f>
        <v>0</v>
      </c>
      <c r="L157" s="172" t="n">
        <f aca="false">ROUND(D157*G157,2)</f>
        <v>0</v>
      </c>
      <c r="M157" s="172" t="n">
        <f aca="false">ROUND(D157*H157,2)</f>
        <v>57</v>
      </c>
      <c r="N157" s="172" t="n">
        <f aca="false">ROUND(I157*D157,2)</f>
        <v>0</v>
      </c>
      <c r="O157" s="172" t="n">
        <f aca="false">SUM(L157:N157)</f>
        <v>57</v>
      </c>
    </row>
    <row r="158" customFormat="false" ht="12.75" hidden="false" customHeight="false" outlineLevel="0" collapsed="false">
      <c r="A158" s="151" t="s">
        <v>373</v>
      </c>
      <c r="B158" s="177" t="s">
        <v>177</v>
      </c>
      <c r="C158" s="168" t="s">
        <v>52</v>
      </c>
      <c r="D158" s="222" t="n">
        <v>0.63</v>
      </c>
      <c r="E158" s="221"/>
      <c r="F158" s="221"/>
      <c r="G158" s="221"/>
      <c r="H158" s="221" t="n">
        <v>4.95</v>
      </c>
      <c r="I158" s="171" t="n">
        <f aca="false">ROUND(G158*$I$1,2)</f>
        <v>0</v>
      </c>
      <c r="J158" s="171" t="n">
        <f aca="false">SUM(G158:I158)</f>
        <v>4.95</v>
      </c>
      <c r="K158" s="172" t="n">
        <f aca="false">ROUND(D158*E158,2)</f>
        <v>0</v>
      </c>
      <c r="L158" s="172" t="n">
        <f aca="false">ROUND(D158*G158,2)</f>
        <v>0</v>
      </c>
      <c r="M158" s="172" t="n">
        <f aca="false">ROUND(D158*H158,2)</f>
        <v>3.12</v>
      </c>
      <c r="N158" s="172" t="n">
        <f aca="false">ROUND(I158*D158,2)</f>
        <v>0</v>
      </c>
      <c r="O158" s="172" t="n">
        <f aca="false">SUM(L158:N158)</f>
        <v>3.12</v>
      </c>
    </row>
    <row r="159" customFormat="false" ht="13.5" hidden="false" customHeight="false" outlineLevel="0" collapsed="false">
      <c r="A159" s="151" t="s">
        <v>374</v>
      </c>
      <c r="B159" s="226" t="s">
        <v>375</v>
      </c>
      <c r="C159" s="227" t="s">
        <v>106</v>
      </c>
      <c r="D159" s="228" t="n">
        <v>2</v>
      </c>
      <c r="E159" s="221"/>
      <c r="F159" s="221"/>
      <c r="G159" s="221"/>
      <c r="H159" s="221" t="n">
        <v>5.96</v>
      </c>
      <c r="I159" s="171" t="n">
        <f aca="false">ROUND(G159*$I$1,2)</f>
        <v>0</v>
      </c>
      <c r="J159" s="171" t="n">
        <f aca="false">SUM(G159:I159)</f>
        <v>5.96</v>
      </c>
      <c r="K159" s="172" t="n">
        <f aca="false">ROUND(D159*E159,2)</f>
        <v>0</v>
      </c>
      <c r="L159" s="172" t="n">
        <f aca="false">ROUND(D159*G159,2)</f>
        <v>0</v>
      </c>
      <c r="M159" s="172" t="n">
        <f aca="false">ROUND(D159*H159,2)</f>
        <v>11.92</v>
      </c>
      <c r="N159" s="172" t="n">
        <f aca="false">ROUND(I159*D159,2)</f>
        <v>0</v>
      </c>
      <c r="O159" s="172" t="n">
        <f aca="false">SUM(L159:N159)</f>
        <v>11.92</v>
      </c>
    </row>
    <row r="160" customFormat="false" ht="15.75" hidden="false" customHeight="true" outlineLevel="0" collapsed="false">
      <c r="A160" s="145" t="s">
        <v>376</v>
      </c>
      <c r="B160" s="145"/>
      <c r="C160" s="145"/>
      <c r="D160" s="145"/>
      <c r="E160" s="145"/>
      <c r="F160" s="145"/>
      <c r="G160" s="145"/>
      <c r="H160" s="145"/>
      <c r="I160" s="145"/>
      <c r="J160" s="145"/>
    </row>
    <row r="161" customFormat="false" ht="25.5" hidden="false" customHeight="false" outlineLevel="0" collapsed="false">
      <c r="A161" s="151" t="s">
        <v>377</v>
      </c>
      <c r="B161" s="229" t="s">
        <v>378</v>
      </c>
      <c r="C161" s="230" t="s">
        <v>93</v>
      </c>
      <c r="D161" s="230" t="n">
        <v>9</v>
      </c>
      <c r="E161" s="219" t="n">
        <v>0.36</v>
      </c>
      <c r="F161" s="109" t="n">
        <f aca="false">$F$1</f>
        <v>3.8</v>
      </c>
      <c r="G161" s="109" t="n">
        <f aca="false">ROUND(E161*F161,2)</f>
        <v>1.37</v>
      </c>
      <c r="H161" s="109"/>
      <c r="I161" s="109" t="n">
        <f aca="false">ROUND(G161*$I$1,2)</f>
        <v>0.11</v>
      </c>
      <c r="J161" s="158" t="n">
        <f aca="false">SUM(G161:I161)</f>
        <v>1.48</v>
      </c>
      <c r="K161" s="158" t="n">
        <f aca="false">ROUND(D161*E161,2)</f>
        <v>3.24</v>
      </c>
      <c r="L161" s="158" t="n">
        <f aca="false">ROUND(D161*G161,2)</f>
        <v>12.33</v>
      </c>
      <c r="M161" s="158" t="n">
        <f aca="false">ROUND(D161*H161,2)</f>
        <v>0</v>
      </c>
      <c r="N161" s="158" t="n">
        <f aca="false">ROUND(I161*D161,2)</f>
        <v>0.99</v>
      </c>
      <c r="O161" s="158" t="n">
        <f aca="false">SUM(L161:N161)</f>
        <v>13.32</v>
      </c>
    </row>
    <row r="162" customFormat="false" ht="12.75" hidden="false" customHeight="false" outlineLevel="0" collapsed="false">
      <c r="A162" s="151" t="s">
        <v>379</v>
      </c>
      <c r="B162" s="183" t="s">
        <v>380</v>
      </c>
      <c r="C162" s="231" t="s">
        <v>235</v>
      </c>
      <c r="D162" s="231" t="n">
        <f aca="false">D161*0.3</f>
        <v>2.7</v>
      </c>
      <c r="E162" s="221"/>
      <c r="F162" s="221"/>
      <c r="G162" s="221"/>
      <c r="H162" s="221" t="n">
        <v>9.2</v>
      </c>
      <c r="I162" s="171" t="n">
        <f aca="false">ROUND(G162*$I$1,2)</f>
        <v>0</v>
      </c>
      <c r="J162" s="171" t="n">
        <f aca="false">SUM(G162:I162)</f>
        <v>9.2</v>
      </c>
      <c r="K162" s="172" t="n">
        <f aca="false">ROUND(D162*E162,2)</f>
        <v>0</v>
      </c>
      <c r="L162" s="172" t="n">
        <f aca="false">ROUND(D162*G162,2)</f>
        <v>0</v>
      </c>
      <c r="M162" s="172" t="n">
        <f aca="false">ROUND(D162*H162,2)</f>
        <v>24.84</v>
      </c>
      <c r="N162" s="172" t="n">
        <f aca="false">ROUND(I162*D162,2)</f>
        <v>0</v>
      </c>
      <c r="O162" s="172" t="n">
        <f aca="false">SUM(L162:N162)</f>
        <v>24.84</v>
      </c>
    </row>
    <row r="163" customFormat="false" ht="12.75" hidden="false" customHeight="false" outlineLevel="0" collapsed="false">
      <c r="A163" s="151" t="s">
        <v>381</v>
      </c>
      <c r="B163" s="183" t="s">
        <v>382</v>
      </c>
      <c r="C163" s="232" t="s">
        <v>235</v>
      </c>
      <c r="D163" s="231" t="n">
        <v>2.7</v>
      </c>
      <c r="E163" s="221"/>
      <c r="F163" s="233"/>
      <c r="G163" s="233"/>
      <c r="H163" s="233" t="n">
        <v>4.3</v>
      </c>
      <c r="I163" s="171" t="n">
        <f aca="false">ROUND(G163*$I$1,2)</f>
        <v>0</v>
      </c>
      <c r="J163" s="171" t="n">
        <f aca="false">SUM(G163:I163)</f>
        <v>4.3</v>
      </c>
      <c r="K163" s="172" t="n">
        <f aca="false">ROUND(D163*E163,2)</f>
        <v>0</v>
      </c>
      <c r="L163" s="172" t="n">
        <f aca="false">ROUND(D163*G163,2)</f>
        <v>0</v>
      </c>
      <c r="M163" s="172" t="n">
        <f aca="false">ROUND(D163*H163,2)</f>
        <v>11.61</v>
      </c>
      <c r="N163" s="172" t="n">
        <f aca="false">ROUND(I163*D163,2)</f>
        <v>0</v>
      </c>
      <c r="O163" s="172" t="n">
        <f aca="false">SUM(L163:N163)</f>
        <v>11.61</v>
      </c>
    </row>
    <row r="164" customFormat="false" ht="51" hidden="false" customHeight="false" outlineLevel="0" collapsed="false">
      <c r="A164" s="151" t="s">
        <v>383</v>
      </c>
      <c r="B164" s="234" t="s">
        <v>384</v>
      </c>
      <c r="C164" s="235" t="s">
        <v>111</v>
      </c>
      <c r="D164" s="236" t="n">
        <v>1.25</v>
      </c>
      <c r="E164" s="219" t="n">
        <v>22</v>
      </c>
      <c r="F164" s="155" t="n">
        <f aca="false">$F$1</f>
        <v>3.8</v>
      </c>
      <c r="G164" s="155" t="n">
        <f aca="false">ROUND(E164*F164,2)</f>
        <v>83.6</v>
      </c>
      <c r="H164" s="155"/>
      <c r="I164" s="155" t="n">
        <f aca="false">ROUND(G164*$I$1,2)</f>
        <v>6.69</v>
      </c>
      <c r="J164" s="156" t="n">
        <f aca="false">SUM(G164:I164)</f>
        <v>90.29</v>
      </c>
      <c r="K164" s="158" t="n">
        <f aca="false">ROUND(D164*E164,2)</f>
        <v>27.5</v>
      </c>
      <c r="L164" s="158" t="n">
        <f aca="false">ROUND(D164*G164,2)</f>
        <v>104.5</v>
      </c>
      <c r="M164" s="158" t="n">
        <f aca="false">ROUND(D164*H164,2)</f>
        <v>0</v>
      </c>
      <c r="N164" s="158" t="n">
        <f aca="false">ROUND(I164*D164,2)</f>
        <v>8.36</v>
      </c>
      <c r="O164" s="158" t="n">
        <f aca="false">SUM(L164:N164)</f>
        <v>112.86</v>
      </c>
    </row>
    <row r="165" customFormat="false" ht="12.75" hidden="false" customHeight="false" outlineLevel="0" collapsed="false">
      <c r="A165" s="151" t="s">
        <v>385</v>
      </c>
      <c r="B165" s="183" t="s">
        <v>386</v>
      </c>
      <c r="C165" s="184" t="s">
        <v>111</v>
      </c>
      <c r="D165" s="222" t="n">
        <f aca="false">ROUND(1.05*D164,2)</f>
        <v>1.31</v>
      </c>
      <c r="E165" s="221"/>
      <c r="F165" s="221"/>
      <c r="G165" s="221"/>
      <c r="H165" s="221" t="n">
        <v>710</v>
      </c>
      <c r="I165" s="171" t="n">
        <f aca="false">ROUND(G165*$I$1,2)</f>
        <v>0</v>
      </c>
      <c r="J165" s="171" t="n">
        <f aca="false">SUM(G165:I165)</f>
        <v>710</v>
      </c>
      <c r="K165" s="172" t="n">
        <f aca="false">ROUND(D165*E165,2)</f>
        <v>0</v>
      </c>
      <c r="L165" s="172" t="n">
        <f aca="false">ROUND(D165*G165,2)</f>
        <v>0</v>
      </c>
      <c r="M165" s="172" t="n">
        <f aca="false">ROUND(D165*H165,2)</f>
        <v>930.1</v>
      </c>
      <c r="N165" s="172" t="n">
        <f aca="false">ROUND(I165*D165,2)</f>
        <v>0</v>
      </c>
      <c r="O165" s="172" t="n">
        <f aca="false">SUM(L165:N165)</f>
        <v>930.1</v>
      </c>
    </row>
    <row r="166" customFormat="false" ht="12.75" hidden="false" customHeight="false" outlineLevel="0" collapsed="false">
      <c r="A166" s="151" t="s">
        <v>387</v>
      </c>
      <c r="B166" s="183" t="s">
        <v>388</v>
      </c>
      <c r="C166" s="184" t="s">
        <v>389</v>
      </c>
      <c r="D166" s="222" t="n">
        <f aca="false">0.5*D164</f>
        <v>0.625</v>
      </c>
      <c r="E166" s="221"/>
      <c r="F166" s="221"/>
      <c r="G166" s="221"/>
      <c r="H166" s="221" t="n">
        <v>15.2</v>
      </c>
      <c r="I166" s="171" t="n">
        <f aca="false">ROUND(G166*$I$1,2)</f>
        <v>0</v>
      </c>
      <c r="J166" s="171" t="n">
        <f aca="false">SUM(G166:I166)</f>
        <v>15.2</v>
      </c>
      <c r="K166" s="172" t="n">
        <f aca="false">ROUND(D166*E166,2)</f>
        <v>0</v>
      </c>
      <c r="L166" s="172" t="n">
        <f aca="false">ROUND(D166*G166,2)</f>
        <v>0</v>
      </c>
      <c r="M166" s="172" t="n">
        <f aca="false">ROUND(D166*H166,2)</f>
        <v>9.5</v>
      </c>
      <c r="N166" s="172" t="n">
        <f aca="false">ROUND(I166*D166,2)</f>
        <v>0</v>
      </c>
      <c r="O166" s="172" t="n">
        <f aca="false">SUM(L166:N166)</f>
        <v>9.5</v>
      </c>
    </row>
    <row r="167" customFormat="false" ht="12.75" hidden="false" customHeight="false" outlineLevel="0" collapsed="false">
      <c r="A167" s="151" t="s">
        <v>390</v>
      </c>
      <c r="B167" s="183" t="s">
        <v>391</v>
      </c>
      <c r="C167" s="185" t="s">
        <v>98</v>
      </c>
      <c r="D167" s="222" t="n">
        <v>0.72</v>
      </c>
      <c r="E167" s="221"/>
      <c r="F167" s="221"/>
      <c r="G167" s="221"/>
      <c r="H167" s="221" t="n">
        <v>46</v>
      </c>
      <c r="I167" s="171" t="n">
        <f aca="false">ROUND(G167*$I$1,2)</f>
        <v>0</v>
      </c>
      <c r="J167" s="171" t="n">
        <f aca="false">SUM(G167:I167)</f>
        <v>46</v>
      </c>
      <c r="K167" s="172" t="n">
        <f aca="false">ROUND(D167*E167,2)</f>
        <v>0</v>
      </c>
      <c r="L167" s="172" t="n">
        <f aca="false">ROUND(D167*G167,2)</f>
        <v>0</v>
      </c>
      <c r="M167" s="172" t="n">
        <f aca="false">ROUND(D167*H167,2)</f>
        <v>33.12</v>
      </c>
      <c r="N167" s="172" t="n">
        <f aca="false">ROUND(I167*D167,2)</f>
        <v>0</v>
      </c>
      <c r="O167" s="172" t="n">
        <f aca="false">SUM(L167:N167)</f>
        <v>33.12</v>
      </c>
    </row>
    <row r="168" customFormat="false" ht="12.75" hidden="false" customHeight="false" outlineLevel="0" collapsed="false">
      <c r="A168" s="151" t="s">
        <v>392</v>
      </c>
      <c r="B168" s="183" t="s">
        <v>393</v>
      </c>
      <c r="C168" s="209" t="s">
        <v>98</v>
      </c>
      <c r="D168" s="222" t="n">
        <v>1.58</v>
      </c>
      <c r="E168" s="221"/>
      <c r="F168" s="221"/>
      <c r="G168" s="221"/>
      <c r="H168" s="221" t="n">
        <v>57.25</v>
      </c>
      <c r="I168" s="171" t="n">
        <f aca="false">ROUND(G168*$I$1,2)</f>
        <v>0</v>
      </c>
      <c r="J168" s="171" t="n">
        <f aca="false">SUM(G168:I168)</f>
        <v>57.25</v>
      </c>
      <c r="K168" s="172" t="n">
        <f aca="false">ROUND(D168*E168,2)</f>
        <v>0</v>
      </c>
      <c r="L168" s="172" t="n">
        <f aca="false">ROUND(D168*G168,2)</f>
        <v>0</v>
      </c>
      <c r="M168" s="172" t="n">
        <f aca="false">ROUND(D168*H168,2)</f>
        <v>90.46</v>
      </c>
      <c r="N168" s="172" t="n">
        <f aca="false">ROUND(I168*D168,2)</f>
        <v>0</v>
      </c>
      <c r="O168" s="172" t="n">
        <f aca="false">SUM(L168:N168)</f>
        <v>90.46</v>
      </c>
    </row>
    <row r="169" customFormat="false" ht="25.5" hidden="false" customHeight="false" outlineLevel="0" collapsed="false">
      <c r="A169" s="151" t="s">
        <v>394</v>
      </c>
      <c r="B169" s="234" t="s">
        <v>395</v>
      </c>
      <c r="C169" s="235" t="s">
        <v>93</v>
      </c>
      <c r="D169" s="236" t="n">
        <v>55.6</v>
      </c>
      <c r="E169" s="219" t="n">
        <v>0.21</v>
      </c>
      <c r="F169" s="155" t="n">
        <f aca="false">$F$1</f>
        <v>3.8</v>
      </c>
      <c r="G169" s="155" t="n">
        <f aca="false">ROUND(E169*F169,2)</f>
        <v>0.8</v>
      </c>
      <c r="H169" s="155"/>
      <c r="I169" s="155" t="n">
        <f aca="false">ROUND(G169*$I$1,2)</f>
        <v>0.06</v>
      </c>
      <c r="J169" s="156" t="n">
        <f aca="false">SUM(G169:I169)</f>
        <v>0.86</v>
      </c>
      <c r="K169" s="158" t="n">
        <f aca="false">ROUND(D169*E169,2)</f>
        <v>11.68</v>
      </c>
      <c r="L169" s="158" t="n">
        <f aca="false">ROUND(D169*G169,2)</f>
        <v>44.48</v>
      </c>
      <c r="M169" s="158" t="n">
        <f aca="false">ROUND(D169*H169,2)</f>
        <v>0</v>
      </c>
      <c r="N169" s="158" t="n">
        <f aca="false">ROUND(I169*D169,2)</f>
        <v>3.34</v>
      </c>
      <c r="O169" s="158" t="n">
        <f aca="false">SUM(L169:N169)</f>
        <v>47.82</v>
      </c>
    </row>
    <row r="170" customFormat="false" ht="12.75" hidden="false" customHeight="false" outlineLevel="0" collapsed="false">
      <c r="A170" s="151" t="s">
        <v>396</v>
      </c>
      <c r="B170" s="183" t="s">
        <v>397</v>
      </c>
      <c r="C170" s="184" t="s">
        <v>98</v>
      </c>
      <c r="D170" s="222" t="n">
        <f aca="false">D169*0.04*1.1</f>
        <v>2.4464</v>
      </c>
      <c r="E170" s="221"/>
      <c r="F170" s="221"/>
      <c r="G170" s="221"/>
      <c r="H170" s="221" t="n">
        <v>160</v>
      </c>
      <c r="I170" s="171" t="n">
        <f aca="false">ROUND(G170*$I$1,2)</f>
        <v>0</v>
      </c>
      <c r="J170" s="171" t="n">
        <f aca="false">SUM(G170:I170)</f>
        <v>160</v>
      </c>
      <c r="K170" s="172" t="n">
        <f aca="false">ROUND(D170*E170,2)</f>
        <v>0</v>
      </c>
      <c r="L170" s="172" t="n">
        <f aca="false">ROUND(D170*G170,2)</f>
        <v>0</v>
      </c>
      <c r="M170" s="172" t="n">
        <f aca="false">ROUND(D170*H170,2)</f>
        <v>391.42</v>
      </c>
      <c r="N170" s="172" t="n">
        <f aca="false">ROUND(I170*D170,2)</f>
        <v>0</v>
      </c>
      <c r="O170" s="172" t="n">
        <f aca="false">SUM(L170:N170)</f>
        <v>391.42</v>
      </c>
    </row>
    <row r="171" customFormat="false" ht="25.5" hidden="false" customHeight="false" outlineLevel="0" collapsed="false">
      <c r="A171" s="151" t="s">
        <v>398</v>
      </c>
      <c r="B171" s="183" t="s">
        <v>399</v>
      </c>
      <c r="C171" s="184" t="s">
        <v>196</v>
      </c>
      <c r="D171" s="222" t="n">
        <v>1</v>
      </c>
      <c r="E171" s="221"/>
      <c r="F171" s="221"/>
      <c r="G171" s="221"/>
      <c r="H171" s="221" t="n">
        <v>35</v>
      </c>
      <c r="I171" s="171" t="n">
        <f aca="false">ROUND(G171*$I$1,2)</f>
        <v>0</v>
      </c>
      <c r="J171" s="171" t="n">
        <f aca="false">SUM(G171:I171)</f>
        <v>35</v>
      </c>
      <c r="K171" s="172" t="n">
        <f aca="false">ROUND(D171*E171,2)</f>
        <v>0</v>
      </c>
      <c r="L171" s="172" t="n">
        <f aca="false">ROUND(D171*G171,2)</f>
        <v>0</v>
      </c>
      <c r="M171" s="172" t="n">
        <f aca="false">ROUND(D171*H171,2)</f>
        <v>35</v>
      </c>
      <c r="N171" s="172" t="n">
        <f aca="false">ROUND(I171*D171,2)</f>
        <v>0</v>
      </c>
      <c r="O171" s="172" t="n">
        <f aca="false">SUM(L171:N171)</f>
        <v>35</v>
      </c>
    </row>
    <row r="172" customFormat="false" ht="25.5" hidden="false" customHeight="false" outlineLevel="0" collapsed="false">
      <c r="A172" s="151" t="s">
        <v>400</v>
      </c>
      <c r="B172" s="234" t="s">
        <v>401</v>
      </c>
      <c r="C172" s="237" t="s">
        <v>402</v>
      </c>
      <c r="D172" s="236" t="n">
        <f aca="false">55.6*2</f>
        <v>111.2</v>
      </c>
      <c r="E172" s="219" t="n">
        <v>0.35</v>
      </c>
      <c r="F172" s="155" t="n">
        <f aca="false">$F$1</f>
        <v>3.8</v>
      </c>
      <c r="G172" s="155" t="n">
        <f aca="false">ROUND(E172*F172,2)</f>
        <v>1.33</v>
      </c>
      <c r="H172" s="155"/>
      <c r="I172" s="155" t="n">
        <f aca="false">ROUND(G172*$I$1,2)</f>
        <v>0.11</v>
      </c>
      <c r="J172" s="156" t="n">
        <f aca="false">SUM(G172:I172)</f>
        <v>1.44</v>
      </c>
      <c r="K172" s="158" t="n">
        <f aca="false">ROUND(D172*E172,2)</f>
        <v>38.92</v>
      </c>
      <c r="L172" s="158" t="n">
        <f aca="false">ROUND(D172*G172,2)</f>
        <v>147.9</v>
      </c>
      <c r="M172" s="158" t="n">
        <f aca="false">ROUND(D172*H172,2)</f>
        <v>0</v>
      </c>
      <c r="N172" s="158" t="n">
        <f aca="false">ROUND(I172*D172,2)</f>
        <v>12.23</v>
      </c>
      <c r="O172" s="158" t="n">
        <f aca="false">SUM(L172:N172)</f>
        <v>160.13</v>
      </c>
    </row>
    <row r="173" customFormat="false" ht="26.25" hidden="false" customHeight="false" outlineLevel="0" collapsed="false">
      <c r="A173" s="151" t="s">
        <v>403</v>
      </c>
      <c r="B173" s="208" t="s">
        <v>322</v>
      </c>
      <c r="C173" s="221" t="s">
        <v>235</v>
      </c>
      <c r="D173" s="171" t="n">
        <f aca="false">D172*0.2</f>
        <v>22.24</v>
      </c>
      <c r="E173" s="171"/>
      <c r="F173" s="221"/>
      <c r="G173" s="171"/>
      <c r="H173" s="221" t="n">
        <v>0.59</v>
      </c>
      <c r="I173" s="171" t="n">
        <f aca="false">ROUND(G173*$I$1,2)</f>
        <v>0</v>
      </c>
      <c r="J173" s="171" t="n">
        <f aca="false">SUM(G173:I173)</f>
        <v>0.59</v>
      </c>
      <c r="K173" s="172" t="n">
        <f aca="false">ROUND(D173*E173,2)</f>
        <v>0</v>
      </c>
      <c r="L173" s="172" t="n">
        <f aca="false">ROUND(D173*G173,2)</f>
        <v>0</v>
      </c>
      <c r="M173" s="172" t="n">
        <f aca="false">ROUND(D173*H173,2)</f>
        <v>13.12</v>
      </c>
      <c r="N173" s="172" t="n">
        <f aca="false">ROUND(I173*D173,2)</f>
        <v>0</v>
      </c>
      <c r="O173" s="172" t="n">
        <f aca="false">SUM(L173:N173)</f>
        <v>13.12</v>
      </c>
    </row>
    <row r="174" customFormat="false" ht="15.75" hidden="false" customHeight="true" outlineLevel="0" collapsed="false">
      <c r="A174" s="145" t="s">
        <v>404</v>
      </c>
      <c r="B174" s="145"/>
      <c r="C174" s="145"/>
      <c r="D174" s="145"/>
      <c r="E174" s="145"/>
      <c r="F174" s="145"/>
      <c r="G174" s="145"/>
      <c r="H174" s="145"/>
      <c r="I174" s="145"/>
      <c r="J174" s="145"/>
    </row>
    <row r="175" customFormat="false" ht="14.25" hidden="false" customHeight="false" outlineLevel="0" collapsed="false">
      <c r="A175" s="238" t="s">
        <v>405</v>
      </c>
      <c r="B175" s="211" t="s">
        <v>406</v>
      </c>
      <c r="C175" s="239" t="s">
        <v>407</v>
      </c>
      <c r="D175" s="240" t="n">
        <v>0.71</v>
      </c>
      <c r="E175" s="219" t="n">
        <v>25</v>
      </c>
      <c r="F175" s="155" t="n">
        <f aca="false">$F$1</f>
        <v>3.8</v>
      </c>
      <c r="G175" s="155" t="n">
        <f aca="false">ROUND(E175*F175,2)</f>
        <v>95</v>
      </c>
      <c r="H175" s="155"/>
      <c r="I175" s="155" t="n">
        <f aca="false">ROUND(G175*$I$1,2)</f>
        <v>7.6</v>
      </c>
      <c r="J175" s="156" t="n">
        <f aca="false">SUM(G175:I175)</f>
        <v>102.6</v>
      </c>
      <c r="K175" s="158" t="n">
        <f aca="false">ROUND(D175*E175,2)</f>
        <v>17.75</v>
      </c>
      <c r="L175" s="158" t="n">
        <f aca="false">ROUND(D175*G175,2)</f>
        <v>67.45</v>
      </c>
      <c r="M175" s="158" t="n">
        <f aca="false">ROUND(D175*H175,2)</f>
        <v>0</v>
      </c>
      <c r="N175" s="158" t="n">
        <f aca="false">ROUND(I175*D175,2)</f>
        <v>5.4</v>
      </c>
      <c r="O175" s="158" t="n">
        <f aca="false">SUM(L175:N175)</f>
        <v>72.85</v>
      </c>
    </row>
    <row r="176" customFormat="false" ht="14.25" hidden="false" customHeight="false" outlineLevel="0" collapsed="false">
      <c r="A176" s="238" t="s">
        <v>408</v>
      </c>
      <c r="B176" s="205" t="s">
        <v>409</v>
      </c>
      <c r="C176" s="241" t="s">
        <v>276</v>
      </c>
      <c r="D176" s="222" t="n">
        <f aca="false">SUM(D175*1.08)</f>
        <v>0.7668</v>
      </c>
      <c r="E176" s="221"/>
      <c r="F176" s="221"/>
      <c r="G176" s="221"/>
      <c r="H176" s="221" t="n">
        <v>160</v>
      </c>
      <c r="I176" s="171" t="n">
        <f aca="false">ROUND(G176*$I$1,2)</f>
        <v>0</v>
      </c>
      <c r="J176" s="171" t="n">
        <f aca="false">SUM(G176:I176)</f>
        <v>160</v>
      </c>
      <c r="K176" s="172" t="n">
        <f aca="false">ROUND(D176*E176,2)</f>
        <v>0</v>
      </c>
      <c r="L176" s="172" t="n">
        <f aca="false">ROUND(D176*G176,2)</f>
        <v>0</v>
      </c>
      <c r="M176" s="172" t="n">
        <f aca="false">ROUND(D176*H176,2)</f>
        <v>122.69</v>
      </c>
      <c r="N176" s="172" t="n">
        <f aca="false">ROUND(I176*D176,2)</f>
        <v>0</v>
      </c>
      <c r="O176" s="172" t="n">
        <f aca="false">SUM(L176:N176)</f>
        <v>122.69</v>
      </c>
    </row>
    <row r="177" customFormat="false" ht="12.75" hidden="false" customHeight="false" outlineLevel="0" collapsed="false">
      <c r="A177" s="238" t="s">
        <v>410</v>
      </c>
      <c r="B177" s="205" t="s">
        <v>411</v>
      </c>
      <c r="C177" s="241" t="s">
        <v>93</v>
      </c>
      <c r="D177" s="222" t="n">
        <v>2.5</v>
      </c>
      <c r="E177" s="221"/>
      <c r="F177" s="221"/>
      <c r="G177" s="221"/>
      <c r="H177" s="221" t="n">
        <v>0.45</v>
      </c>
      <c r="I177" s="171" t="n">
        <f aca="false">ROUND(G177*$I$1,2)</f>
        <v>0</v>
      </c>
      <c r="J177" s="171" t="n">
        <f aca="false">SUM(G177:I177)</f>
        <v>0.45</v>
      </c>
      <c r="K177" s="172" t="n">
        <f aca="false">ROUND(D177*E177,2)</f>
        <v>0</v>
      </c>
      <c r="L177" s="172" t="n">
        <f aca="false">ROUND(D177*G177,2)</f>
        <v>0</v>
      </c>
      <c r="M177" s="172" t="n">
        <f aca="false">ROUND(D177*H177,2)</f>
        <v>1.13</v>
      </c>
      <c r="N177" s="172" t="n">
        <f aca="false">ROUND(I177*D177,2)</f>
        <v>0</v>
      </c>
      <c r="O177" s="172" t="n">
        <f aca="false">SUM(L177:N177)</f>
        <v>1.13</v>
      </c>
    </row>
    <row r="178" customFormat="false" ht="12.75" hidden="false" customHeight="false" outlineLevel="0" collapsed="false">
      <c r="A178" s="238" t="s">
        <v>412</v>
      </c>
      <c r="B178" s="205" t="s">
        <v>413</v>
      </c>
      <c r="C178" s="241" t="s">
        <v>235</v>
      </c>
      <c r="D178" s="222" t="n">
        <v>60</v>
      </c>
      <c r="E178" s="221"/>
      <c r="F178" s="221"/>
      <c r="G178" s="221"/>
      <c r="H178" s="221" t="n">
        <v>0.7</v>
      </c>
      <c r="I178" s="171" t="n">
        <f aca="false">ROUND(G178*$I$1,2)</f>
        <v>0</v>
      </c>
      <c r="J178" s="171" t="n">
        <f aca="false">SUM(G178:I178)</f>
        <v>0.7</v>
      </c>
      <c r="K178" s="172" t="n">
        <f aca="false">ROUND(D178*E178,2)</f>
        <v>0</v>
      </c>
      <c r="L178" s="172" t="n">
        <f aca="false">ROUND(D178*G178,2)</f>
        <v>0</v>
      </c>
      <c r="M178" s="172" t="n">
        <f aca="false">ROUND(D178*H178,2)</f>
        <v>42</v>
      </c>
      <c r="N178" s="172" t="n">
        <f aca="false">ROUND(I178*D178,2)</f>
        <v>0</v>
      </c>
      <c r="O178" s="172" t="n">
        <f aca="false">SUM(L178:N178)</f>
        <v>42</v>
      </c>
    </row>
    <row r="179" customFormat="false" ht="25.5" hidden="false" customHeight="false" outlineLevel="0" collapsed="false">
      <c r="A179" s="238" t="s">
        <v>414</v>
      </c>
      <c r="B179" s="205" t="s">
        <v>415</v>
      </c>
      <c r="C179" s="241" t="s">
        <v>196</v>
      </c>
      <c r="D179" s="222" t="n">
        <v>1</v>
      </c>
      <c r="E179" s="221"/>
      <c r="F179" s="221"/>
      <c r="G179" s="221"/>
      <c r="H179" s="221" t="n">
        <v>15</v>
      </c>
      <c r="I179" s="171" t="n">
        <f aca="false">ROUND(G179*$I$1,2)</f>
        <v>0</v>
      </c>
      <c r="J179" s="171" t="n">
        <f aca="false">SUM(G179:I179)</f>
        <v>15</v>
      </c>
      <c r="K179" s="172" t="n">
        <f aca="false">ROUND(D179*E179,2)</f>
        <v>0</v>
      </c>
      <c r="L179" s="172" t="n">
        <f aca="false">ROUND(D179*G179,2)</f>
        <v>0</v>
      </c>
      <c r="M179" s="172" t="n">
        <f aca="false">ROUND(D179*H179,2)</f>
        <v>15</v>
      </c>
      <c r="N179" s="172" t="n">
        <f aca="false">ROUND(I179*D179,2)</f>
        <v>0</v>
      </c>
      <c r="O179" s="172" t="n">
        <f aca="false">SUM(L179:N179)</f>
        <v>15</v>
      </c>
    </row>
    <row r="180" customFormat="false" ht="14.25" hidden="false" customHeight="false" outlineLevel="0" collapsed="false">
      <c r="A180" s="238" t="s">
        <v>416</v>
      </c>
      <c r="B180" s="181" t="s">
        <v>417</v>
      </c>
      <c r="C180" s="201" t="s">
        <v>273</v>
      </c>
      <c r="D180" s="236" t="n">
        <v>27</v>
      </c>
      <c r="E180" s="219" t="n">
        <v>0.6</v>
      </c>
      <c r="F180" s="155" t="n">
        <f aca="false">$F$1</f>
        <v>3.8</v>
      </c>
      <c r="G180" s="155" t="n">
        <f aca="false">ROUND(E180*F180,2)</f>
        <v>2.28</v>
      </c>
      <c r="H180" s="155"/>
      <c r="I180" s="155" t="n">
        <f aca="false">ROUND(G180*$I$1,2)</f>
        <v>0.18</v>
      </c>
      <c r="J180" s="156" t="n">
        <f aca="false">SUM(G180:I180)</f>
        <v>2.46</v>
      </c>
      <c r="K180" s="158" t="n">
        <f aca="false">ROUND(D180*E180,2)</f>
        <v>16.2</v>
      </c>
      <c r="L180" s="158" t="n">
        <f aca="false">ROUND(D180*G180,2)</f>
        <v>61.56</v>
      </c>
      <c r="M180" s="158" t="n">
        <f aca="false">ROUND(D180*H180,2)</f>
        <v>0</v>
      </c>
      <c r="N180" s="158" t="n">
        <f aca="false">ROUND(I180*D180,2)</f>
        <v>4.86</v>
      </c>
      <c r="O180" s="158" t="n">
        <f aca="false">SUM(L180:N180)</f>
        <v>66.42</v>
      </c>
    </row>
    <row r="181" customFormat="false" ht="14.25" hidden="false" customHeight="false" outlineLevel="0" collapsed="false">
      <c r="A181" s="238" t="s">
        <v>418</v>
      </c>
      <c r="B181" s="205" t="s">
        <v>419</v>
      </c>
      <c r="C181" s="241" t="s">
        <v>276</v>
      </c>
      <c r="D181" s="222" t="n">
        <v>0.13</v>
      </c>
      <c r="E181" s="221"/>
      <c r="F181" s="221"/>
      <c r="G181" s="221"/>
      <c r="H181" s="221" t="n">
        <v>160</v>
      </c>
      <c r="I181" s="171" t="n">
        <f aca="false">ROUND(G181*$I$1,2)</f>
        <v>0</v>
      </c>
      <c r="J181" s="171" t="n">
        <f aca="false">SUM(G181:I181)</f>
        <v>160</v>
      </c>
      <c r="K181" s="172" t="n">
        <f aca="false">ROUND(D181*E181,2)</f>
        <v>0</v>
      </c>
      <c r="L181" s="172" t="n">
        <f aca="false">ROUND(D181*G181,2)</f>
        <v>0</v>
      </c>
      <c r="M181" s="172" t="n">
        <f aca="false">ROUND(D181*H181,2)</f>
        <v>20.8</v>
      </c>
      <c r="N181" s="172" t="n">
        <f aca="false">ROUND(I181*D181,2)</f>
        <v>0</v>
      </c>
      <c r="O181" s="172" t="n">
        <f aca="false">SUM(L181:N181)</f>
        <v>20.8</v>
      </c>
    </row>
    <row r="182" customFormat="false" ht="12.75" hidden="false" customHeight="false" outlineLevel="0" collapsed="false">
      <c r="A182" s="238" t="s">
        <v>420</v>
      </c>
      <c r="B182" s="205" t="s">
        <v>421</v>
      </c>
      <c r="C182" s="241" t="s">
        <v>196</v>
      </c>
      <c r="D182" s="222" t="n">
        <v>1</v>
      </c>
      <c r="E182" s="221"/>
      <c r="F182" s="221"/>
      <c r="G182" s="221"/>
      <c r="H182" s="221" t="n">
        <v>4.3</v>
      </c>
      <c r="I182" s="171" t="n">
        <f aca="false">ROUND(G182*$I$1,2)</f>
        <v>0</v>
      </c>
      <c r="J182" s="171" t="n">
        <f aca="false">SUM(G182:I182)</f>
        <v>4.3</v>
      </c>
      <c r="K182" s="172" t="n">
        <f aca="false">ROUND(D182*E182,2)</f>
        <v>0</v>
      </c>
      <c r="L182" s="172" t="n">
        <f aca="false">ROUND(D182*G182,2)</f>
        <v>0</v>
      </c>
      <c r="M182" s="172" t="n">
        <f aca="false">ROUND(D182*H182,2)</f>
        <v>4.3</v>
      </c>
      <c r="N182" s="172" t="n">
        <f aca="false">ROUND(I182*D182,2)</f>
        <v>0</v>
      </c>
      <c r="O182" s="172" t="n">
        <f aca="false">SUM(L182:N182)</f>
        <v>4.3</v>
      </c>
    </row>
    <row r="183" customFormat="false" ht="12.75" hidden="false" customHeight="false" outlineLevel="0" collapsed="false">
      <c r="A183" s="238" t="s">
        <v>422</v>
      </c>
      <c r="B183" s="178" t="s">
        <v>423</v>
      </c>
      <c r="C183" s="206" t="s">
        <v>93</v>
      </c>
      <c r="D183" s="236" t="n">
        <v>27</v>
      </c>
      <c r="E183" s="219" t="n">
        <v>0.22</v>
      </c>
      <c r="F183" s="155" t="n">
        <f aca="false">$F$1</f>
        <v>3.8</v>
      </c>
      <c r="G183" s="155" t="n">
        <f aca="false">ROUND(E183*F183,2)</f>
        <v>0.84</v>
      </c>
      <c r="H183" s="155"/>
      <c r="I183" s="155" t="n">
        <f aca="false">ROUND(G183*$I$1,2)</f>
        <v>0.07</v>
      </c>
      <c r="J183" s="156" t="n">
        <f aca="false">SUM(G183:I183)</f>
        <v>0.91</v>
      </c>
      <c r="K183" s="158" t="n">
        <f aca="false">ROUND(D183*E183,2)</f>
        <v>5.94</v>
      </c>
      <c r="L183" s="158" t="n">
        <f aca="false">ROUND(D183*G183,2)</f>
        <v>22.68</v>
      </c>
      <c r="M183" s="158" t="n">
        <f aca="false">ROUND(D183*H183,2)</f>
        <v>0</v>
      </c>
      <c r="N183" s="158" t="n">
        <f aca="false">ROUND(I183*D183,2)</f>
        <v>1.89</v>
      </c>
      <c r="O183" s="158" t="n">
        <f aca="false">SUM(L183:N183)</f>
        <v>24.57</v>
      </c>
    </row>
    <row r="184" customFormat="false" ht="12.75" hidden="false" customHeight="false" outlineLevel="0" collapsed="false">
      <c r="A184" s="238" t="s">
        <v>424</v>
      </c>
      <c r="B184" s="242" t="s">
        <v>425</v>
      </c>
      <c r="C184" s="222" t="s">
        <v>93</v>
      </c>
      <c r="D184" s="222" t="n">
        <f aca="false">D183*1.2</f>
        <v>32.4</v>
      </c>
      <c r="E184" s="221"/>
      <c r="F184" s="221"/>
      <c r="G184" s="221"/>
      <c r="H184" s="221" t="n">
        <v>0.59</v>
      </c>
      <c r="I184" s="171" t="n">
        <f aca="false">ROUND(G184*$I$1,2)</f>
        <v>0</v>
      </c>
      <c r="J184" s="171" t="n">
        <f aca="false">SUM(G184:I184)</f>
        <v>0.59</v>
      </c>
      <c r="K184" s="172" t="n">
        <f aca="false">ROUND(D184*E184,2)</f>
        <v>0</v>
      </c>
      <c r="L184" s="172" t="n">
        <f aca="false">ROUND(D184*G184,2)</f>
        <v>0</v>
      </c>
      <c r="M184" s="172" t="n">
        <f aca="false">ROUND(D184*H184,2)</f>
        <v>19.12</v>
      </c>
      <c r="N184" s="172" t="n">
        <f aca="false">ROUND(I184*D184,2)</f>
        <v>0</v>
      </c>
      <c r="O184" s="172" t="n">
        <f aca="false">SUM(L184:N184)</f>
        <v>19.12</v>
      </c>
    </row>
    <row r="185" customFormat="false" ht="25.5" hidden="false" customHeight="false" outlineLevel="0" collapsed="false">
      <c r="A185" s="238" t="s">
        <v>426</v>
      </c>
      <c r="B185" s="178" t="s">
        <v>427</v>
      </c>
      <c r="C185" s="206" t="s">
        <v>93</v>
      </c>
      <c r="D185" s="236" t="n">
        <v>14.56</v>
      </c>
      <c r="E185" s="219" t="n">
        <v>0.98</v>
      </c>
      <c r="F185" s="155" t="n">
        <f aca="false">$F$1</f>
        <v>3.8</v>
      </c>
      <c r="G185" s="155" t="n">
        <f aca="false">ROUND(E185*F185,2)</f>
        <v>3.72</v>
      </c>
      <c r="H185" s="155"/>
      <c r="I185" s="155" t="n">
        <f aca="false">ROUND(G185*$I$1,2)+0.25</f>
        <v>0.55</v>
      </c>
      <c r="J185" s="156" t="n">
        <f aca="false">SUM(G185:I185)</f>
        <v>4.27</v>
      </c>
      <c r="K185" s="158" t="n">
        <f aca="false">ROUND(D185*E185,2)</f>
        <v>14.27</v>
      </c>
      <c r="L185" s="158" t="n">
        <f aca="false">ROUND(D185*G185,2)</f>
        <v>54.16</v>
      </c>
      <c r="M185" s="158" t="n">
        <f aca="false">ROUND(D185*H185,2)</f>
        <v>0</v>
      </c>
      <c r="N185" s="158" t="n">
        <f aca="false">ROUND(I185*D185,2)</f>
        <v>8.01</v>
      </c>
      <c r="O185" s="158" t="n">
        <f aca="false">SUM(L185:N185)</f>
        <v>62.17</v>
      </c>
    </row>
    <row r="186" customFormat="false" ht="12.75" hidden="false" customHeight="false" outlineLevel="0" collapsed="false">
      <c r="A186" s="238" t="s">
        <v>428</v>
      </c>
      <c r="B186" s="205" t="s">
        <v>429</v>
      </c>
      <c r="C186" s="222" t="s">
        <v>93</v>
      </c>
      <c r="D186" s="243" t="n">
        <f aca="false">D185*1.25</f>
        <v>18.2</v>
      </c>
      <c r="E186" s="221"/>
      <c r="F186" s="221"/>
      <c r="G186" s="221"/>
      <c r="H186" s="221" t="n">
        <v>3.23</v>
      </c>
      <c r="I186" s="171" t="n">
        <f aca="false">ROUND(G186*$I$1,2)</f>
        <v>0</v>
      </c>
      <c r="J186" s="171" t="n">
        <f aca="false">SUM(G186:I186)</f>
        <v>3.23</v>
      </c>
      <c r="K186" s="172" t="n">
        <f aca="false">ROUND(D186*E186,2)</f>
        <v>0</v>
      </c>
      <c r="L186" s="172" t="n">
        <f aca="false">ROUND(D186*G186,2)</f>
        <v>0</v>
      </c>
      <c r="M186" s="172" t="n">
        <f aca="false">ROUND(D186*H186,2)</f>
        <v>58.79</v>
      </c>
      <c r="N186" s="172" t="n">
        <f aca="false">ROUND(I186*D186,2)</f>
        <v>0</v>
      </c>
      <c r="O186" s="172" t="n">
        <f aca="false">SUM(L186:N186)</f>
        <v>58.79</v>
      </c>
    </row>
    <row r="187" customFormat="false" ht="25.5" hidden="false" customHeight="false" outlineLevel="0" collapsed="false">
      <c r="A187" s="238" t="s">
        <v>430</v>
      </c>
      <c r="B187" s="205" t="s">
        <v>431</v>
      </c>
      <c r="C187" s="185" t="s">
        <v>196</v>
      </c>
      <c r="D187" s="222" t="n">
        <v>1</v>
      </c>
      <c r="E187" s="221"/>
      <c r="F187" s="221"/>
      <c r="G187" s="221"/>
      <c r="H187" s="221" t="n">
        <v>10.2</v>
      </c>
      <c r="I187" s="171" t="n">
        <f aca="false">ROUND(G187*$I$1,2)</f>
        <v>0</v>
      </c>
      <c r="J187" s="171" t="n">
        <f aca="false">SUM(G187:I187)</f>
        <v>10.2</v>
      </c>
      <c r="K187" s="172" t="n">
        <f aca="false">ROUND(D187*E187,2)</f>
        <v>0</v>
      </c>
      <c r="L187" s="172" t="n">
        <f aca="false">ROUND(D187*G187,2)</f>
        <v>0</v>
      </c>
      <c r="M187" s="172" t="n">
        <f aca="false">ROUND(D187*H187,2)</f>
        <v>10.2</v>
      </c>
      <c r="N187" s="172" t="n">
        <f aca="false">ROUND(I187*D187,2)</f>
        <v>0</v>
      </c>
      <c r="O187" s="172" t="n">
        <f aca="false">SUM(L187:N187)</f>
        <v>10.2</v>
      </c>
    </row>
    <row r="188" customFormat="false" ht="25.5" hidden="false" customHeight="false" outlineLevel="0" collapsed="false">
      <c r="A188" s="238" t="s">
        <v>432</v>
      </c>
      <c r="B188" s="244" t="s">
        <v>433</v>
      </c>
      <c r="C188" s="206" t="s">
        <v>93</v>
      </c>
      <c r="D188" s="236" t="n">
        <v>0.36</v>
      </c>
      <c r="E188" s="219" t="n">
        <v>1.3</v>
      </c>
      <c r="F188" s="155" t="n">
        <f aca="false">$F$1</f>
        <v>3.8</v>
      </c>
      <c r="G188" s="155" t="n">
        <f aca="false">ROUND(E188*F188,2)</f>
        <v>4.94</v>
      </c>
      <c r="H188" s="155"/>
      <c r="I188" s="155" t="n">
        <f aca="false">ROUND(G188*$I$1,2)</f>
        <v>0.4</v>
      </c>
      <c r="J188" s="156" t="n">
        <f aca="false">SUM(G188:I188)</f>
        <v>5.34</v>
      </c>
      <c r="K188" s="158" t="n">
        <f aca="false">ROUND(D188*E188,2)</f>
        <v>0.47</v>
      </c>
      <c r="L188" s="158" t="n">
        <f aca="false">ROUND(D188*G188,2)</f>
        <v>1.78</v>
      </c>
      <c r="M188" s="158" t="n">
        <f aca="false">ROUND(D188*H188,2)</f>
        <v>0</v>
      </c>
      <c r="N188" s="158" t="n">
        <f aca="false">ROUND(I188*D188,2)</f>
        <v>0.14</v>
      </c>
      <c r="O188" s="158" t="n">
        <f aca="false">SUM(L188:N188)</f>
        <v>1.92</v>
      </c>
    </row>
    <row r="189" customFormat="false" ht="12.75" hidden="false" customHeight="false" outlineLevel="0" collapsed="false">
      <c r="A189" s="238" t="s">
        <v>434</v>
      </c>
      <c r="B189" s="205" t="s">
        <v>435</v>
      </c>
      <c r="C189" s="245" t="s">
        <v>317</v>
      </c>
      <c r="D189" s="243" t="n">
        <v>1</v>
      </c>
      <c r="E189" s="221"/>
      <c r="F189" s="221"/>
      <c r="G189" s="221"/>
      <c r="H189" s="221" t="n">
        <v>58</v>
      </c>
      <c r="I189" s="171" t="n">
        <f aca="false">ROUND(G189*$I$1,2)</f>
        <v>0</v>
      </c>
      <c r="J189" s="171" t="n">
        <f aca="false">SUM(G189:I189)</f>
        <v>58</v>
      </c>
      <c r="K189" s="172" t="n">
        <f aca="false">ROUND(D189*E189,2)</f>
        <v>0</v>
      </c>
      <c r="L189" s="172" t="n">
        <f aca="false">ROUND(D189*G189,2)</f>
        <v>0</v>
      </c>
      <c r="M189" s="172" t="n">
        <f aca="false">ROUND(D189*H189,2)</f>
        <v>58</v>
      </c>
      <c r="N189" s="172" t="n">
        <f aca="false">ROUND(I189*D189,2)</f>
        <v>0</v>
      </c>
      <c r="O189" s="172" t="n">
        <f aca="false">SUM(L189:N189)</f>
        <v>58</v>
      </c>
    </row>
    <row r="190" customFormat="false" ht="12.75" hidden="false" customHeight="false" outlineLevel="0" collapsed="false">
      <c r="A190" s="238" t="s">
        <v>436</v>
      </c>
      <c r="B190" s="205" t="s">
        <v>437</v>
      </c>
      <c r="C190" s="246" t="s">
        <v>196</v>
      </c>
      <c r="D190" s="243" t="n">
        <v>1</v>
      </c>
      <c r="E190" s="221"/>
      <c r="F190" s="233"/>
      <c r="G190" s="233"/>
      <c r="H190" s="233" t="n">
        <v>18</v>
      </c>
      <c r="I190" s="171"/>
      <c r="J190" s="171"/>
      <c r="K190" s="172"/>
      <c r="L190" s="172"/>
      <c r="M190" s="172" t="n">
        <f aca="false">ROUND(D190*H190,2)</f>
        <v>18</v>
      </c>
      <c r="N190" s="172"/>
      <c r="O190" s="172" t="n">
        <f aca="false">SUM(L190:N190)</f>
        <v>18</v>
      </c>
    </row>
    <row r="191" customFormat="false" ht="38.25" hidden="false" customHeight="false" outlineLevel="0" collapsed="false">
      <c r="A191" s="238" t="s">
        <v>438</v>
      </c>
      <c r="B191" s="181" t="s">
        <v>439</v>
      </c>
      <c r="C191" s="206" t="s">
        <v>148</v>
      </c>
      <c r="D191" s="236" t="n">
        <v>1</v>
      </c>
      <c r="E191" s="219" t="n">
        <v>1.5</v>
      </c>
      <c r="F191" s="155" t="n">
        <f aca="false">$F$1</f>
        <v>3.8</v>
      </c>
      <c r="G191" s="155" t="n">
        <f aca="false">ROUND(E191*F191,2)</f>
        <v>5.7</v>
      </c>
      <c r="H191" s="155"/>
      <c r="I191" s="155" t="n">
        <f aca="false">ROUND(G191*$I$1,2)</f>
        <v>0.46</v>
      </c>
      <c r="J191" s="156" t="n">
        <f aca="false">SUM(G191:I191)</f>
        <v>6.16</v>
      </c>
      <c r="K191" s="158" t="n">
        <f aca="false">ROUND(D191*E191,2)</f>
        <v>1.5</v>
      </c>
      <c r="L191" s="158" t="n">
        <f aca="false">ROUND(D191*G191,2)</f>
        <v>5.7</v>
      </c>
      <c r="M191" s="158" t="n">
        <f aca="false">ROUND(D191*H191,2)</f>
        <v>0</v>
      </c>
      <c r="N191" s="158" t="n">
        <f aca="false">ROUND(I191*D191,2)</f>
        <v>0.46</v>
      </c>
      <c r="O191" s="158" t="n">
        <f aca="false">SUM(L191:N191)</f>
        <v>6.16</v>
      </c>
    </row>
    <row r="192" customFormat="false" ht="38.25" hidden="false" customHeight="false" outlineLevel="0" collapsed="false">
      <c r="A192" s="238" t="s">
        <v>440</v>
      </c>
      <c r="B192" s="247" t="s">
        <v>441</v>
      </c>
      <c r="C192" s="248" t="s">
        <v>196</v>
      </c>
      <c r="D192" s="220" t="n">
        <v>1</v>
      </c>
      <c r="E192" s="221"/>
      <c r="F192" s="221"/>
      <c r="G192" s="221"/>
      <c r="H192" s="221" t="n">
        <v>15.6</v>
      </c>
      <c r="I192" s="171" t="n">
        <f aca="false">ROUND(G192*$I$1,2)</f>
        <v>0</v>
      </c>
      <c r="J192" s="171" t="n">
        <f aca="false">SUM(G192:I192)</f>
        <v>15.6</v>
      </c>
      <c r="K192" s="172" t="n">
        <f aca="false">ROUND(D192*E192,2)</f>
        <v>0</v>
      </c>
      <c r="L192" s="172" t="n">
        <f aca="false">ROUND(D192*G192,2)</f>
        <v>0</v>
      </c>
      <c r="M192" s="172" t="n">
        <f aca="false">ROUND(D192*H192,2)</f>
        <v>15.6</v>
      </c>
      <c r="N192" s="172" t="n">
        <f aca="false">ROUND(I192*D192,2)</f>
        <v>0</v>
      </c>
      <c r="O192" s="172" t="n">
        <f aca="false">SUM(L192:N192)</f>
        <v>15.6</v>
      </c>
    </row>
    <row r="193" customFormat="false" ht="25.5" hidden="false" customHeight="false" outlineLevel="0" collapsed="false">
      <c r="A193" s="238" t="s">
        <v>442</v>
      </c>
      <c r="B193" s="249" t="s">
        <v>443</v>
      </c>
      <c r="C193" s="250" t="s">
        <v>444</v>
      </c>
      <c r="D193" s="251" t="n">
        <v>1</v>
      </c>
      <c r="E193" s="221"/>
      <c r="F193" s="233"/>
      <c r="G193" s="233"/>
      <c r="H193" s="233" t="n">
        <v>2.3</v>
      </c>
      <c r="I193" s="171" t="n">
        <f aca="false">ROUND(G193*$I$1,2)</f>
        <v>0</v>
      </c>
      <c r="J193" s="171" t="n">
        <f aca="false">SUM(G193:I193)</f>
        <v>2.3</v>
      </c>
      <c r="K193" s="172" t="n">
        <f aca="false">ROUND(D193*E193,2)</f>
        <v>0</v>
      </c>
      <c r="L193" s="172" t="n">
        <f aca="false">ROUND(D193*G193,2)</f>
        <v>0</v>
      </c>
      <c r="M193" s="172" t="n">
        <f aca="false">ROUND(D193*H193,2)</f>
        <v>2.3</v>
      </c>
      <c r="N193" s="172" t="n">
        <f aca="false">ROUND(I193*D193,2)</f>
        <v>0</v>
      </c>
      <c r="O193" s="172" t="n">
        <f aca="false">SUM(L193:N193)</f>
        <v>2.3</v>
      </c>
    </row>
    <row r="194" customFormat="false" ht="12.75" hidden="false" customHeight="false" outlineLevel="0" collapsed="false">
      <c r="A194" s="238" t="s">
        <v>445</v>
      </c>
      <c r="B194" s="249" t="s">
        <v>446</v>
      </c>
      <c r="C194" s="248" t="s">
        <v>235</v>
      </c>
      <c r="D194" s="251" t="n">
        <v>0.5</v>
      </c>
      <c r="E194" s="221"/>
      <c r="F194" s="233"/>
      <c r="G194" s="233"/>
      <c r="H194" s="233" t="n">
        <v>0.5</v>
      </c>
      <c r="I194" s="171" t="n">
        <f aca="false">ROUND(G194*$I$1,2)</f>
        <v>0</v>
      </c>
      <c r="J194" s="171" t="n">
        <f aca="false">SUM(G194:I194)</f>
        <v>0.5</v>
      </c>
      <c r="K194" s="172" t="n">
        <f aca="false">ROUND(D194*E194,2)</f>
        <v>0</v>
      </c>
      <c r="L194" s="172" t="n">
        <f aca="false">ROUND(D194*G194,2)</f>
        <v>0</v>
      </c>
      <c r="M194" s="172" t="n">
        <f aca="false">ROUND(D194*H194,2)</f>
        <v>0.25</v>
      </c>
      <c r="N194" s="172" t="n">
        <f aca="false">ROUND(I194*D194,2)</f>
        <v>0</v>
      </c>
      <c r="O194" s="172" t="n">
        <f aca="false">SUM(L194:N194)</f>
        <v>0.25</v>
      </c>
    </row>
    <row r="195" customFormat="false" ht="14.25" hidden="false" customHeight="false" outlineLevel="0" collapsed="false">
      <c r="A195" s="238" t="s">
        <v>447</v>
      </c>
      <c r="B195" s="252" t="s">
        <v>448</v>
      </c>
      <c r="C195" s="182" t="s">
        <v>273</v>
      </c>
      <c r="D195" s="253" t="n">
        <v>14.56</v>
      </c>
      <c r="E195" s="219" t="n">
        <v>0.5</v>
      </c>
      <c r="F195" s="155" t="n">
        <f aca="false">$F$1</f>
        <v>3.8</v>
      </c>
      <c r="G195" s="155" t="n">
        <f aca="false">ROUND(E195*F195,2)</f>
        <v>1.9</v>
      </c>
      <c r="H195" s="155"/>
      <c r="I195" s="155" t="n">
        <f aca="false">ROUND(G195*$I$1,2)</f>
        <v>0.15</v>
      </c>
      <c r="J195" s="156" t="n">
        <f aca="false">SUM(G195:I195)</f>
        <v>2.05</v>
      </c>
      <c r="K195" s="158" t="n">
        <f aca="false">ROUND(D195*E195,2)</f>
        <v>7.28</v>
      </c>
      <c r="L195" s="158" t="n">
        <f aca="false">ROUND(D195*G195,2)</f>
        <v>27.66</v>
      </c>
      <c r="M195" s="158" t="n">
        <f aca="false">ROUND(D195*H195,2)</f>
        <v>0</v>
      </c>
      <c r="N195" s="158" t="n">
        <f aca="false">ROUND(I195*D195,2)</f>
        <v>2.18</v>
      </c>
      <c r="O195" s="158" t="n">
        <f aca="false">SUM(L195:N195)</f>
        <v>29.84</v>
      </c>
    </row>
    <row r="196" customFormat="false" ht="14.25" hidden="false" customHeight="false" outlineLevel="0" collapsed="false">
      <c r="A196" s="238" t="s">
        <v>449</v>
      </c>
      <c r="B196" s="205" t="s">
        <v>450</v>
      </c>
      <c r="C196" s="241" t="s">
        <v>276</v>
      </c>
      <c r="D196" s="222" t="n">
        <f aca="false">ROUND(SUM(D195*1.08*0.025),1)</f>
        <v>0.4</v>
      </c>
      <c r="E196" s="221"/>
      <c r="F196" s="221"/>
      <c r="G196" s="221"/>
      <c r="H196" s="221" t="n">
        <v>160</v>
      </c>
      <c r="I196" s="171" t="n">
        <f aca="false">ROUND(G196*$I$1,2)</f>
        <v>0</v>
      </c>
      <c r="J196" s="171" t="n">
        <f aca="false">SUM(G196:I196)</f>
        <v>160</v>
      </c>
      <c r="K196" s="172" t="n">
        <f aca="false">ROUND(D196*E196,2)</f>
        <v>0</v>
      </c>
      <c r="L196" s="172" t="n">
        <f aca="false">ROUND(D196*G196,2)</f>
        <v>0</v>
      </c>
      <c r="M196" s="172" t="n">
        <f aca="false">ROUND(D196*H196,2)</f>
        <v>64</v>
      </c>
      <c r="N196" s="172" t="n">
        <f aca="false">ROUND(I196*D196,2)</f>
        <v>0</v>
      </c>
      <c r="O196" s="172" t="n">
        <f aca="false">SUM(L196:N196)</f>
        <v>64</v>
      </c>
    </row>
    <row r="197" customFormat="false" ht="25.5" hidden="false" customHeight="false" outlineLevel="0" collapsed="false">
      <c r="A197" s="238" t="s">
        <v>451</v>
      </c>
      <c r="B197" s="178" t="s">
        <v>452</v>
      </c>
      <c r="C197" s="206" t="s">
        <v>453</v>
      </c>
      <c r="D197" s="236" t="n">
        <f aca="false">D185</f>
        <v>14.56</v>
      </c>
      <c r="E197" s="219" t="n">
        <v>0.15</v>
      </c>
      <c r="F197" s="155" t="n">
        <f aca="false">$F$1</f>
        <v>3.8</v>
      </c>
      <c r="G197" s="155" t="n">
        <f aca="false">ROUND(E197*F197,2)</f>
        <v>0.57</v>
      </c>
      <c r="H197" s="155"/>
      <c r="I197" s="155" t="n">
        <f aca="false">ROUND(G197*$I$1,2)</f>
        <v>0.05</v>
      </c>
      <c r="J197" s="156" t="n">
        <f aca="false">SUM(G197:I197)</f>
        <v>0.62</v>
      </c>
      <c r="K197" s="158" t="n">
        <f aca="false">ROUND(D197*E197,2)</f>
        <v>2.18</v>
      </c>
      <c r="L197" s="158" t="n">
        <f aca="false">ROUND(D197*G197,2)</f>
        <v>8.3</v>
      </c>
      <c r="M197" s="158" t="n">
        <f aca="false">ROUND(D197*H197,2)</f>
        <v>0</v>
      </c>
      <c r="N197" s="158" t="n">
        <f aca="false">ROUND(I197*D197,2)</f>
        <v>0.73</v>
      </c>
      <c r="O197" s="158" t="n">
        <f aca="false">SUM(L197:N197)</f>
        <v>9.03</v>
      </c>
    </row>
    <row r="198" customFormat="false" ht="14.25" hidden="false" customHeight="false" outlineLevel="0" collapsed="false">
      <c r="A198" s="238" t="s">
        <v>454</v>
      </c>
      <c r="B198" s="177" t="s">
        <v>455</v>
      </c>
      <c r="C198" s="250" t="s">
        <v>444</v>
      </c>
      <c r="D198" s="222" t="n">
        <f aca="false">D197</f>
        <v>14.56</v>
      </c>
      <c r="E198" s="221"/>
      <c r="F198" s="221"/>
      <c r="G198" s="221"/>
      <c r="H198" s="221" t="n">
        <v>3.12</v>
      </c>
      <c r="I198" s="171" t="n">
        <f aca="false">ROUND(G198*$I$1,2)</f>
        <v>0</v>
      </c>
      <c r="J198" s="171" t="n">
        <f aca="false">SUM(G198:I198)</f>
        <v>3.12</v>
      </c>
      <c r="K198" s="172" t="n">
        <f aca="false">ROUND(D198*E198,2)</f>
        <v>0</v>
      </c>
      <c r="L198" s="172" t="n">
        <f aca="false">ROUND(D198*G198,2)</f>
        <v>0</v>
      </c>
      <c r="M198" s="172" t="n">
        <f aca="false">ROUND(D198*H198,2)</f>
        <v>45.43</v>
      </c>
      <c r="N198" s="172" t="n">
        <f aca="false">ROUND(I198*D198,2)</f>
        <v>0</v>
      </c>
      <c r="O198" s="172" t="n">
        <f aca="false">SUM(L198:N198)</f>
        <v>45.43</v>
      </c>
    </row>
    <row r="199" customFormat="false" ht="14.25" hidden="false" customHeight="false" outlineLevel="0" collapsed="false">
      <c r="A199" s="238" t="s">
        <v>456</v>
      </c>
      <c r="B199" s="177" t="s">
        <v>457</v>
      </c>
      <c r="C199" s="250" t="s">
        <v>444</v>
      </c>
      <c r="D199" s="222" t="n">
        <f aca="false">D197</f>
        <v>14.56</v>
      </c>
      <c r="E199" s="221"/>
      <c r="F199" s="221"/>
      <c r="G199" s="221"/>
      <c r="H199" s="221" t="n">
        <v>2.31</v>
      </c>
      <c r="I199" s="171" t="n">
        <f aca="false">ROUND(G199*$I$1,2)</f>
        <v>0</v>
      </c>
      <c r="J199" s="171" t="n">
        <f aca="false">SUM(G199:I199)</f>
        <v>2.31</v>
      </c>
      <c r="K199" s="172" t="n">
        <f aca="false">ROUND(D199*E199,2)</f>
        <v>0</v>
      </c>
      <c r="L199" s="172" t="n">
        <f aca="false">ROUND(D199*G199,2)</f>
        <v>0</v>
      </c>
      <c r="M199" s="172" t="n">
        <f aca="false">ROUND(D199*H199,2)</f>
        <v>33.63</v>
      </c>
      <c r="N199" s="172" t="n">
        <f aca="false">ROUND(I199*D199,2)</f>
        <v>0</v>
      </c>
      <c r="O199" s="172" t="n">
        <f aca="false">SUM(L199:N199)</f>
        <v>33.63</v>
      </c>
    </row>
    <row r="200" customFormat="false" ht="14.25" hidden="false" customHeight="false" outlineLevel="0" collapsed="false">
      <c r="A200" s="238" t="s">
        <v>458</v>
      </c>
      <c r="B200" s="181" t="s">
        <v>459</v>
      </c>
      <c r="C200" s="206" t="s">
        <v>453</v>
      </c>
      <c r="D200" s="236" t="n">
        <v>27</v>
      </c>
      <c r="E200" s="219" t="n">
        <v>0.22</v>
      </c>
      <c r="F200" s="155" t="n">
        <f aca="false">$F$1</f>
        <v>3.8</v>
      </c>
      <c r="G200" s="155" t="n">
        <f aca="false">ROUND(E200*F200,2)</f>
        <v>0.84</v>
      </c>
      <c r="H200" s="155"/>
      <c r="I200" s="155" t="n">
        <f aca="false">ROUND(G200*$I$1,2)</f>
        <v>0.07</v>
      </c>
      <c r="J200" s="156" t="n">
        <f aca="false">SUM(G200:I200)</f>
        <v>0.91</v>
      </c>
      <c r="K200" s="158" t="n">
        <f aca="false">ROUND(D200*E200,2)</f>
        <v>5.94</v>
      </c>
      <c r="L200" s="158" t="n">
        <f aca="false">ROUND(D200*G200,2)</f>
        <v>22.68</v>
      </c>
      <c r="M200" s="158" t="n">
        <f aca="false">ROUND(D200*H200,2)</f>
        <v>0</v>
      </c>
      <c r="N200" s="158" t="n">
        <f aca="false">ROUND(I200*D200,2)</f>
        <v>1.89</v>
      </c>
      <c r="O200" s="158" t="n">
        <f aca="false">SUM(L200:N200)</f>
        <v>24.57</v>
      </c>
    </row>
    <row r="201" customFormat="false" ht="14.25" hidden="false" customHeight="false" outlineLevel="0" collapsed="false">
      <c r="A201" s="238" t="s">
        <v>460</v>
      </c>
      <c r="B201" s="177" t="s">
        <v>461</v>
      </c>
      <c r="C201" s="250" t="s">
        <v>444</v>
      </c>
      <c r="D201" s="254" t="n">
        <f aca="false">D200*1.1</f>
        <v>29.7</v>
      </c>
      <c r="E201" s="221"/>
      <c r="F201" s="221"/>
      <c r="G201" s="221"/>
      <c r="H201" s="221" t="n">
        <v>0.68</v>
      </c>
      <c r="I201" s="171" t="n">
        <f aca="false">ROUND(G201*$I$1,2)</f>
        <v>0</v>
      </c>
      <c r="J201" s="171" t="n">
        <f aca="false">SUM(G201:I201)</f>
        <v>0.68</v>
      </c>
      <c r="K201" s="172" t="n">
        <f aca="false">ROUND(D201*E201,2)</f>
        <v>0</v>
      </c>
      <c r="L201" s="172" t="n">
        <f aca="false">ROUND(D201*G201,2)</f>
        <v>0</v>
      </c>
      <c r="M201" s="172" t="n">
        <f aca="false">ROUND(D201*H201,2)</f>
        <v>20.2</v>
      </c>
      <c r="N201" s="172" t="n">
        <f aca="false">ROUND(I201*D201,2)</f>
        <v>0</v>
      </c>
      <c r="O201" s="172" t="n">
        <f aca="false">SUM(L201:N201)</f>
        <v>20.2</v>
      </c>
    </row>
    <row r="202" customFormat="false" ht="14.25" hidden="false" customHeight="false" outlineLevel="0" collapsed="false">
      <c r="A202" s="238" t="s">
        <v>462</v>
      </c>
      <c r="B202" s="181" t="s">
        <v>463</v>
      </c>
      <c r="C202" s="182" t="s">
        <v>273</v>
      </c>
      <c r="D202" s="236" t="n">
        <v>2.88</v>
      </c>
      <c r="E202" s="219" t="n">
        <v>0.95</v>
      </c>
      <c r="F202" s="155" t="n">
        <f aca="false">$F$1</f>
        <v>3.8</v>
      </c>
      <c r="G202" s="155" t="n">
        <f aca="false">ROUND(E202*F202,2)</f>
        <v>3.61</v>
      </c>
      <c r="H202" s="155"/>
      <c r="I202" s="155" t="n">
        <f aca="false">ROUND(G202*$I$1,2)</f>
        <v>0.29</v>
      </c>
      <c r="J202" s="156" t="n">
        <f aca="false">SUM(G202:I202)</f>
        <v>3.9</v>
      </c>
      <c r="K202" s="158" t="n">
        <f aca="false">ROUND(D202*E202,2)</f>
        <v>2.74</v>
      </c>
      <c r="L202" s="158" t="n">
        <f aca="false">ROUND(D202*G202,2)</f>
        <v>10.4</v>
      </c>
      <c r="M202" s="158" t="n">
        <f aca="false">ROUND(D202*H202,2)</f>
        <v>0</v>
      </c>
      <c r="N202" s="158" t="n">
        <f aca="false">ROUND(I202*D202,2)</f>
        <v>0.84</v>
      </c>
      <c r="O202" s="158" t="n">
        <f aca="false">SUM(L202:N202)</f>
        <v>11.24</v>
      </c>
    </row>
    <row r="203" customFormat="false" ht="12.75" hidden="false" customHeight="false" outlineLevel="0" collapsed="false">
      <c r="A203" s="238" t="s">
        <v>464</v>
      </c>
      <c r="B203" s="205" t="s">
        <v>465</v>
      </c>
      <c r="C203" s="241" t="s">
        <v>93</v>
      </c>
      <c r="D203" s="222" t="n">
        <f aca="false">D202*1.08</f>
        <v>3.1104</v>
      </c>
      <c r="E203" s="221"/>
      <c r="F203" s="221"/>
      <c r="G203" s="221"/>
      <c r="H203" s="221" t="n">
        <v>6.2</v>
      </c>
      <c r="I203" s="171" t="n">
        <f aca="false">ROUND(G203*$I$1,2)</f>
        <v>0</v>
      </c>
      <c r="J203" s="171" t="n">
        <f aca="false">SUM(G203:I203)</f>
        <v>6.2</v>
      </c>
      <c r="K203" s="172" t="n">
        <f aca="false">ROUND(D203*E203,2)</f>
        <v>0</v>
      </c>
      <c r="L203" s="172" t="n">
        <f aca="false">ROUND(D203*G203,2)</f>
        <v>0</v>
      </c>
      <c r="M203" s="172" t="n">
        <f aca="false">ROUND(D203*H203,2)</f>
        <v>19.28</v>
      </c>
      <c r="N203" s="172" t="n">
        <f aca="false">ROUND(I203*D203,2)</f>
        <v>0</v>
      </c>
      <c r="O203" s="172" t="n">
        <f aca="false">SUM(L203:N203)</f>
        <v>19.28</v>
      </c>
    </row>
    <row r="204" customFormat="false" ht="13.5" hidden="false" customHeight="false" outlineLevel="0" collapsed="false">
      <c r="A204" s="238" t="s">
        <v>466</v>
      </c>
      <c r="B204" s="255" t="s">
        <v>467</v>
      </c>
      <c r="C204" s="256" t="s">
        <v>196</v>
      </c>
      <c r="D204" s="257" t="n">
        <v>1</v>
      </c>
      <c r="E204" s="221"/>
      <c r="F204" s="221"/>
      <c r="G204" s="221"/>
      <c r="H204" s="221" t="n">
        <v>2.3</v>
      </c>
      <c r="I204" s="171" t="n">
        <f aca="false">ROUND(G204*$I$1,2)</f>
        <v>0</v>
      </c>
      <c r="J204" s="171" t="n">
        <f aca="false">SUM(G204:I204)</f>
        <v>2.3</v>
      </c>
      <c r="K204" s="172" t="n">
        <f aca="false">ROUND(D204*E204,2)</f>
        <v>0</v>
      </c>
      <c r="L204" s="172" t="n">
        <f aca="false">ROUND(D204*G204,2)</f>
        <v>0</v>
      </c>
      <c r="M204" s="172" t="n">
        <f aca="false">ROUND(D204*H204,2)</f>
        <v>2.3</v>
      </c>
      <c r="N204" s="172" t="n">
        <f aca="false">ROUND(I204*D204,2)</f>
        <v>0</v>
      </c>
      <c r="O204" s="172" t="n">
        <f aca="false">SUM(L204:N204)</f>
        <v>2.3</v>
      </c>
    </row>
    <row r="205" customFormat="false" ht="15.75" hidden="false" customHeight="true" outlineLevel="0" collapsed="false">
      <c r="A205" s="145" t="s">
        <v>468</v>
      </c>
      <c r="B205" s="145"/>
      <c r="C205" s="145"/>
      <c r="D205" s="145"/>
      <c r="E205" s="145"/>
      <c r="F205" s="145"/>
      <c r="G205" s="145"/>
      <c r="H205" s="145"/>
      <c r="I205" s="145"/>
      <c r="J205" s="145"/>
    </row>
    <row r="206" customFormat="false" ht="38.25" hidden="false" customHeight="false" outlineLevel="0" collapsed="false">
      <c r="A206" s="151" t="s">
        <v>469</v>
      </c>
      <c r="B206" s="211" t="s">
        <v>470</v>
      </c>
      <c r="C206" s="239" t="s">
        <v>106</v>
      </c>
      <c r="D206" s="258" t="n">
        <f aca="false">SUM(D207:D208)</f>
        <v>3</v>
      </c>
      <c r="E206" s="219" t="n">
        <v>3.5</v>
      </c>
      <c r="F206" s="155" t="n">
        <f aca="false">$F$1</f>
        <v>3.8</v>
      </c>
      <c r="G206" s="155" t="n">
        <f aca="false">ROUND(E206*F206,2)</f>
        <v>13.3</v>
      </c>
      <c r="H206" s="155"/>
      <c r="I206" s="155" t="n">
        <f aca="false">ROUND(G206*$I$1,2)</f>
        <v>1.06</v>
      </c>
      <c r="J206" s="156" t="n">
        <f aca="false">SUM(G206:I206)</f>
        <v>14.36</v>
      </c>
      <c r="K206" s="158" t="n">
        <f aca="false">ROUND(D206*E206,2)</f>
        <v>10.5</v>
      </c>
      <c r="L206" s="158" t="n">
        <f aca="false">ROUND(D206*G206,2)</f>
        <v>39.9</v>
      </c>
      <c r="M206" s="158" t="n">
        <f aca="false">ROUND(D206*H206,2)</f>
        <v>0</v>
      </c>
      <c r="N206" s="158" t="n">
        <f aca="false">ROUND(I206*D206,2)</f>
        <v>3.18</v>
      </c>
      <c r="O206" s="158" t="n">
        <f aca="false">SUM(L206:N206)</f>
        <v>43.08</v>
      </c>
    </row>
    <row r="207" customFormat="false" ht="12.75" hidden="false" customHeight="false" outlineLevel="0" collapsed="false">
      <c r="A207" s="151" t="s">
        <v>471</v>
      </c>
      <c r="B207" s="205" t="s">
        <v>472</v>
      </c>
      <c r="C207" s="185" t="s">
        <v>106</v>
      </c>
      <c r="D207" s="204" t="n">
        <v>1</v>
      </c>
      <c r="E207" s="221"/>
      <c r="F207" s="221"/>
      <c r="G207" s="221"/>
      <c r="H207" s="221" t="n">
        <v>45</v>
      </c>
      <c r="I207" s="171" t="n">
        <f aca="false">ROUND(G207*$I$1,2)</f>
        <v>0</v>
      </c>
      <c r="J207" s="171" t="n">
        <f aca="false">SUM(G207:I207)</f>
        <v>45</v>
      </c>
      <c r="K207" s="172" t="n">
        <f aca="false">ROUND(D207*E207,2)</f>
        <v>0</v>
      </c>
      <c r="L207" s="172" t="n">
        <f aca="false">ROUND(D207*G207,2)</f>
        <v>0</v>
      </c>
      <c r="M207" s="172" t="n">
        <f aca="false">ROUND(D207*H207,2)</f>
        <v>45</v>
      </c>
      <c r="N207" s="172" t="n">
        <f aca="false">ROUND(I207*D207,2)</f>
        <v>0</v>
      </c>
      <c r="O207" s="172" t="n">
        <f aca="false">SUM(L207:N207)</f>
        <v>45</v>
      </c>
    </row>
    <row r="208" customFormat="false" ht="12.75" hidden="false" customHeight="false" outlineLevel="0" collapsed="false">
      <c r="A208" s="151" t="s">
        <v>473</v>
      </c>
      <c r="B208" s="205" t="s">
        <v>474</v>
      </c>
      <c r="C208" s="185" t="s">
        <v>106</v>
      </c>
      <c r="D208" s="204" t="n">
        <v>2</v>
      </c>
      <c r="E208" s="221"/>
      <c r="F208" s="221"/>
      <c r="G208" s="221"/>
      <c r="H208" s="221" t="n">
        <v>52</v>
      </c>
      <c r="I208" s="171" t="n">
        <f aca="false">ROUND(G208*$I$1,2)</f>
        <v>0</v>
      </c>
      <c r="J208" s="171" t="n">
        <f aca="false">SUM(G208:I208)</f>
        <v>52</v>
      </c>
      <c r="K208" s="172" t="n">
        <f aca="false">ROUND(D208*E208,2)</f>
        <v>0</v>
      </c>
      <c r="L208" s="172" t="n">
        <f aca="false">ROUND(D208*G208,2)</f>
        <v>0</v>
      </c>
      <c r="M208" s="172" t="n">
        <f aca="false">ROUND(D208*H208,2)</f>
        <v>104</v>
      </c>
      <c r="N208" s="172" t="n">
        <f aca="false">ROUND(I208*D208,2)</f>
        <v>0</v>
      </c>
      <c r="O208" s="172" t="n">
        <f aca="false">SUM(L208:N208)</f>
        <v>104</v>
      </c>
    </row>
    <row r="209" customFormat="false" ht="12.75" hidden="false" customHeight="false" outlineLevel="0" collapsed="false">
      <c r="A209" s="151" t="s">
        <v>475</v>
      </c>
      <c r="B209" s="205" t="s">
        <v>476</v>
      </c>
      <c r="C209" s="185" t="s">
        <v>106</v>
      </c>
      <c r="D209" s="204" t="n">
        <v>3</v>
      </c>
      <c r="E209" s="221"/>
      <c r="F209" s="221"/>
      <c r="G209" s="221"/>
      <c r="H209" s="221" t="n">
        <v>2.4</v>
      </c>
      <c r="I209" s="171" t="n">
        <f aca="false">ROUND(G209*$I$1,2)</f>
        <v>0</v>
      </c>
      <c r="J209" s="171" t="n">
        <f aca="false">SUM(G209:I209)</f>
        <v>2.4</v>
      </c>
      <c r="K209" s="172" t="n">
        <f aca="false">ROUND(D209*E209,2)</f>
        <v>0</v>
      </c>
      <c r="L209" s="172" t="n">
        <f aca="false">ROUND(D209*G209,2)</f>
        <v>0</v>
      </c>
      <c r="M209" s="172" t="n">
        <f aca="false">ROUND(D209*H209,2)</f>
        <v>7.2</v>
      </c>
      <c r="N209" s="172" t="n">
        <f aca="false">ROUND(I209*D209,2)</f>
        <v>0</v>
      </c>
      <c r="O209" s="172" t="n">
        <f aca="false">SUM(L209:N209)</f>
        <v>7.2</v>
      </c>
    </row>
    <row r="210" customFormat="false" ht="25.5" hidden="false" customHeight="false" outlineLevel="0" collapsed="false">
      <c r="A210" s="151" t="s">
        <v>477</v>
      </c>
      <c r="B210" s="208" t="s">
        <v>478</v>
      </c>
      <c r="C210" s="209" t="s">
        <v>295</v>
      </c>
      <c r="D210" s="259" t="n">
        <v>3</v>
      </c>
      <c r="E210" s="221"/>
      <c r="F210" s="221"/>
      <c r="G210" s="221"/>
      <c r="H210" s="221" t="n">
        <v>2.5</v>
      </c>
      <c r="I210" s="171" t="n">
        <f aca="false">ROUND(G210*$I$1,2)</f>
        <v>0</v>
      </c>
      <c r="J210" s="171" t="n">
        <f aca="false">SUM(G210:I210)</f>
        <v>2.5</v>
      </c>
      <c r="K210" s="172" t="n">
        <f aca="false">ROUND(D210*E210,2)</f>
        <v>0</v>
      </c>
      <c r="L210" s="172" t="n">
        <f aca="false">ROUND(D210*G210,2)</f>
        <v>0</v>
      </c>
      <c r="M210" s="172" t="n">
        <f aca="false">ROUND(D210*H210,2)</f>
        <v>7.5</v>
      </c>
      <c r="N210" s="172" t="n">
        <f aca="false">ROUND(I210*D210,2)</f>
        <v>0</v>
      </c>
      <c r="O210" s="172" t="n">
        <f aca="false">SUM(L210:N210)</f>
        <v>7.5</v>
      </c>
    </row>
    <row r="211" customFormat="false" ht="38.25" hidden="false" customHeight="false" outlineLevel="0" collapsed="false">
      <c r="A211" s="151" t="s">
        <v>479</v>
      </c>
      <c r="B211" s="211" t="s">
        <v>480</v>
      </c>
      <c r="C211" s="239" t="s">
        <v>106</v>
      </c>
      <c r="D211" s="258" t="n">
        <v>1</v>
      </c>
      <c r="E211" s="219" t="n">
        <v>5</v>
      </c>
      <c r="F211" s="155" t="n">
        <f aca="false">$F$1</f>
        <v>3.8</v>
      </c>
      <c r="G211" s="155" t="n">
        <f aca="false">ROUND(E211*F211,2)</f>
        <v>19</v>
      </c>
      <c r="H211" s="155"/>
      <c r="I211" s="155" t="n">
        <f aca="false">ROUND(G211*$I$1,2)</f>
        <v>1.52</v>
      </c>
      <c r="J211" s="156" t="n">
        <f aca="false">SUM(G211:I211)</f>
        <v>20.52</v>
      </c>
      <c r="K211" s="158" t="n">
        <f aca="false">ROUND(D211*E211,2)</f>
        <v>5</v>
      </c>
      <c r="L211" s="158" t="n">
        <f aca="false">ROUND(D211*G211,2)</f>
        <v>19</v>
      </c>
      <c r="M211" s="158" t="n">
        <f aca="false">ROUND(D211*H211,2)</f>
        <v>0</v>
      </c>
      <c r="N211" s="158" t="n">
        <f aca="false">ROUND(I211*D211,2)</f>
        <v>1.52</v>
      </c>
      <c r="O211" s="158" t="n">
        <f aca="false">SUM(L211:N211)</f>
        <v>20.52</v>
      </c>
    </row>
    <row r="212" customFormat="false" ht="12.75" hidden="false" customHeight="false" outlineLevel="0" collapsed="false">
      <c r="A212" s="151" t="s">
        <v>481</v>
      </c>
      <c r="B212" s="205" t="s">
        <v>482</v>
      </c>
      <c r="C212" s="185" t="s">
        <v>106</v>
      </c>
      <c r="D212" s="204" t="n">
        <v>1</v>
      </c>
      <c r="E212" s="221"/>
      <c r="F212" s="221"/>
      <c r="G212" s="221"/>
      <c r="H212" s="221" t="n">
        <v>105</v>
      </c>
      <c r="I212" s="171" t="n">
        <f aca="false">ROUND(G212*$I$1,2)</f>
        <v>0</v>
      </c>
      <c r="J212" s="171" t="n">
        <f aca="false">SUM(G212:I212)</f>
        <v>105</v>
      </c>
      <c r="K212" s="172" t="n">
        <f aca="false">ROUND(D212*E212,2)</f>
        <v>0</v>
      </c>
      <c r="L212" s="172" t="n">
        <f aca="false">ROUND(D212*G212,2)</f>
        <v>0</v>
      </c>
      <c r="M212" s="172" t="n">
        <f aca="false">ROUND(D212*H212,2)</f>
        <v>105</v>
      </c>
      <c r="N212" s="172" t="n">
        <f aca="false">ROUND(I212*D212,2)</f>
        <v>0</v>
      </c>
      <c r="O212" s="172" t="n">
        <f aca="false">SUM(L212:N212)</f>
        <v>105</v>
      </c>
    </row>
    <row r="213" customFormat="false" ht="26.25" hidden="false" customHeight="false" outlineLevel="0" collapsed="false">
      <c r="A213" s="151" t="s">
        <v>483</v>
      </c>
      <c r="B213" s="208" t="s">
        <v>478</v>
      </c>
      <c r="C213" s="209" t="s">
        <v>295</v>
      </c>
      <c r="D213" s="259" t="n">
        <v>1</v>
      </c>
      <c r="E213" s="221"/>
      <c r="F213" s="221"/>
      <c r="G213" s="221"/>
      <c r="H213" s="221" t="n">
        <v>5.2</v>
      </c>
      <c r="I213" s="171" t="n">
        <f aca="false">ROUND(G213*$I$1,2)</f>
        <v>0</v>
      </c>
      <c r="J213" s="171" t="n">
        <f aca="false">SUM(G213:I213)</f>
        <v>5.2</v>
      </c>
      <c r="K213" s="172" t="n">
        <f aca="false">ROUND(D213*E213,2)</f>
        <v>0</v>
      </c>
      <c r="L213" s="172" t="n">
        <f aca="false">ROUND(D213*G213,2)</f>
        <v>0</v>
      </c>
      <c r="M213" s="172" t="n">
        <f aca="false">ROUND(D213*H213,2)</f>
        <v>5.2</v>
      </c>
      <c r="N213" s="172" t="n">
        <f aca="false">ROUND(I213*D213,2)</f>
        <v>0</v>
      </c>
      <c r="O213" s="172" t="n">
        <f aca="false">SUM(L213:N213)</f>
        <v>5.2</v>
      </c>
    </row>
    <row r="214" customFormat="false" ht="15.75" hidden="false" customHeight="true" outlineLevel="0" collapsed="false">
      <c r="A214" s="145" t="s">
        <v>484</v>
      </c>
      <c r="B214" s="145"/>
      <c r="C214" s="145"/>
      <c r="D214" s="145"/>
      <c r="E214" s="145"/>
      <c r="F214" s="145"/>
      <c r="G214" s="145"/>
      <c r="H214" s="145"/>
      <c r="I214" s="145"/>
      <c r="J214" s="145"/>
    </row>
    <row r="215" s="47" customFormat="true" ht="51" hidden="false" customHeight="false" outlineLevel="0" collapsed="false">
      <c r="A215" s="151" t="s">
        <v>485</v>
      </c>
      <c r="B215" s="211" t="s">
        <v>486</v>
      </c>
      <c r="C215" s="219" t="s">
        <v>93</v>
      </c>
      <c r="D215" s="155" t="n">
        <v>10.3</v>
      </c>
      <c r="E215" s="219" t="n">
        <v>0.8</v>
      </c>
      <c r="F215" s="155" t="n">
        <f aca="false">$F$1</f>
        <v>3.8</v>
      </c>
      <c r="G215" s="155" t="n">
        <f aca="false">ROUND(E215*F215,2)</f>
        <v>3.04</v>
      </c>
      <c r="H215" s="155"/>
      <c r="I215" s="155" t="n">
        <f aca="false">ROUND(G215*$I$1,2)</f>
        <v>0.24</v>
      </c>
      <c r="J215" s="156" t="n">
        <f aca="false">SUM(G215:I215)</f>
        <v>3.28</v>
      </c>
      <c r="K215" s="158" t="n">
        <f aca="false">ROUND(D215*E215,2)</f>
        <v>8.24</v>
      </c>
      <c r="L215" s="158" t="n">
        <f aca="false">ROUND(D215*G215,2)</f>
        <v>31.31</v>
      </c>
      <c r="M215" s="158" t="n">
        <f aca="false">ROUND(D215*H215,2)</f>
        <v>0</v>
      </c>
      <c r="N215" s="158" t="n">
        <f aca="false">ROUND(I215*D215,2)</f>
        <v>2.47</v>
      </c>
      <c r="O215" s="158" t="n">
        <f aca="false">SUM(L215:N215)</f>
        <v>33.78</v>
      </c>
    </row>
    <row r="216" customFormat="false" ht="14.25" hidden="false" customHeight="false" outlineLevel="0" collapsed="false">
      <c r="A216" s="151" t="s">
        <v>487</v>
      </c>
      <c r="B216" s="203" t="s">
        <v>275</v>
      </c>
      <c r="C216" s="185" t="s">
        <v>276</v>
      </c>
      <c r="D216" s="204" t="n">
        <f aca="false">ROUND(SUM(D215*0.1)*1.5,1)</f>
        <v>1.5</v>
      </c>
      <c r="E216" s="221"/>
      <c r="F216" s="221"/>
      <c r="G216" s="221"/>
      <c r="H216" s="221" t="n">
        <v>11</v>
      </c>
      <c r="I216" s="171" t="n">
        <f aca="false">ROUND(G216*$I$1,2)</f>
        <v>0</v>
      </c>
      <c r="J216" s="171" t="n">
        <f aca="false">SUM(G216:I216)</f>
        <v>11</v>
      </c>
      <c r="K216" s="172" t="n">
        <f aca="false">ROUND(D216*E216,2)</f>
        <v>0</v>
      </c>
      <c r="L216" s="172" t="n">
        <f aca="false">ROUND(D216*G216,2)</f>
        <v>0</v>
      </c>
      <c r="M216" s="172" t="n">
        <f aca="false">ROUND(D216*H216,2)</f>
        <v>16.5</v>
      </c>
      <c r="N216" s="172" t="n">
        <f aca="false">ROUND(I216*D216,2)</f>
        <v>0</v>
      </c>
      <c r="O216" s="172" t="n">
        <f aca="false">SUM(L216:N216)</f>
        <v>16.5</v>
      </c>
    </row>
    <row r="217" customFormat="false" ht="14.25" hidden="false" customHeight="false" outlineLevel="0" collapsed="false">
      <c r="A217" s="151" t="s">
        <v>488</v>
      </c>
      <c r="B217" s="203" t="s">
        <v>489</v>
      </c>
      <c r="C217" s="185" t="s">
        <v>276</v>
      </c>
      <c r="D217" s="199" t="n">
        <f aca="false">ROUND(SUM(D215*0.1)*1.04,1)</f>
        <v>1.1</v>
      </c>
      <c r="E217" s="221"/>
      <c r="F217" s="221"/>
      <c r="G217" s="221"/>
      <c r="H217" s="221" t="n">
        <v>49</v>
      </c>
      <c r="I217" s="171" t="n">
        <f aca="false">ROUND(G217*$I$1,2)</f>
        <v>0</v>
      </c>
      <c r="J217" s="171" t="n">
        <f aca="false">SUM(G217:I217)</f>
        <v>49</v>
      </c>
      <c r="K217" s="172" t="n">
        <f aca="false">ROUND(D217*E217,2)</f>
        <v>0</v>
      </c>
      <c r="L217" s="172" t="n">
        <f aca="false">ROUND(D217*G217,2)</f>
        <v>0</v>
      </c>
      <c r="M217" s="172" t="n">
        <f aca="false">ROUND(D217*H217,2)</f>
        <v>53.9</v>
      </c>
      <c r="N217" s="172" t="n">
        <f aca="false">ROUND(I217*D217,2)</f>
        <v>0</v>
      </c>
      <c r="O217" s="172" t="n">
        <f aca="false">SUM(L217:N217)</f>
        <v>53.9</v>
      </c>
    </row>
    <row r="218" customFormat="false" ht="12.75" hidden="false" customHeight="false" outlineLevel="0" collapsed="false">
      <c r="A218" s="151" t="s">
        <v>490</v>
      </c>
      <c r="B218" s="177" t="s">
        <v>491</v>
      </c>
      <c r="C218" s="180" t="s">
        <v>93</v>
      </c>
      <c r="D218" s="180" t="n">
        <v>15</v>
      </c>
      <c r="E218" s="221"/>
      <c r="F218" s="221"/>
      <c r="G218" s="221"/>
      <c r="H218" s="221" t="n">
        <v>0.45</v>
      </c>
      <c r="I218" s="171" t="n">
        <f aca="false">ROUND(G218*$I$1,2)</f>
        <v>0</v>
      </c>
      <c r="J218" s="171" t="n">
        <f aca="false">SUM(G218:I218)</f>
        <v>0.45</v>
      </c>
      <c r="K218" s="172" t="n">
        <f aca="false">ROUND(D218*E218,2)</f>
        <v>0</v>
      </c>
      <c r="L218" s="172" t="n">
        <f aca="false">ROUND(D218*G218,2)</f>
        <v>0</v>
      </c>
      <c r="M218" s="172" t="n">
        <f aca="false">ROUND(D218*H218,2)</f>
        <v>6.75</v>
      </c>
      <c r="N218" s="172" t="n">
        <f aca="false">ROUND(I218*D218,2)</f>
        <v>0</v>
      </c>
      <c r="O218" s="172" t="n">
        <f aca="false">SUM(L218:N218)</f>
        <v>6.75</v>
      </c>
    </row>
    <row r="219" customFormat="false" ht="12.75" hidden="false" customHeight="false" outlineLevel="0" collapsed="false">
      <c r="A219" s="151" t="s">
        <v>492</v>
      </c>
      <c r="B219" s="205" t="s">
        <v>294</v>
      </c>
      <c r="C219" s="185" t="s">
        <v>295</v>
      </c>
      <c r="D219" s="180" t="n">
        <v>1</v>
      </c>
      <c r="E219" s="221"/>
      <c r="F219" s="221"/>
      <c r="G219" s="221"/>
      <c r="H219" s="221" t="n">
        <v>2.1</v>
      </c>
      <c r="I219" s="171" t="n">
        <f aca="false">ROUND(G219*$I$1,2)</f>
        <v>0</v>
      </c>
      <c r="J219" s="171" t="n">
        <f aca="false">SUM(G219:I219)</f>
        <v>2.1</v>
      </c>
      <c r="K219" s="172" t="n">
        <f aca="false">ROUND(D219*E219,2)</f>
        <v>0</v>
      </c>
      <c r="L219" s="172" t="n">
        <f aca="false">ROUND(D219*G219,2)</f>
        <v>0</v>
      </c>
      <c r="M219" s="172" t="n">
        <f aca="false">ROUND(D219*H219,2)</f>
        <v>2.1</v>
      </c>
      <c r="N219" s="172" t="n">
        <f aca="false">ROUND(I219*D219,2)</f>
        <v>0</v>
      </c>
      <c r="O219" s="172" t="n">
        <f aca="false">SUM(L219:N219)</f>
        <v>2.1</v>
      </c>
    </row>
    <row r="220" s="47" customFormat="true" ht="38.25" hidden="false" customHeight="false" outlineLevel="0" collapsed="false">
      <c r="A220" s="151" t="s">
        <v>493</v>
      </c>
      <c r="B220" s="211" t="s">
        <v>494</v>
      </c>
      <c r="C220" s="219" t="s">
        <v>495</v>
      </c>
      <c r="D220" s="155" t="n">
        <v>0.1</v>
      </c>
      <c r="E220" s="219" t="n">
        <v>24</v>
      </c>
      <c r="F220" s="155" t="n">
        <f aca="false">$F$1</f>
        <v>3.8</v>
      </c>
      <c r="G220" s="155" t="n">
        <f aca="false">ROUND(E220*F220,2)</f>
        <v>91.2</v>
      </c>
      <c r="H220" s="155"/>
      <c r="I220" s="155" t="n">
        <f aca="false">ROUND(G220*$I$1,2)+5</f>
        <v>12.3</v>
      </c>
      <c r="J220" s="156" t="n">
        <f aca="false">SUM(G220:I220)</f>
        <v>103.5</v>
      </c>
      <c r="K220" s="158" t="n">
        <f aca="false">ROUND(D220*E220,2)</f>
        <v>2.4</v>
      </c>
      <c r="L220" s="158" t="n">
        <f aca="false">ROUND(D220*G220,2)</f>
        <v>9.12</v>
      </c>
      <c r="M220" s="158" t="n">
        <f aca="false">ROUND(D220*H220,2)</f>
        <v>0</v>
      </c>
      <c r="N220" s="158" t="n">
        <f aca="false">ROUND(I220*D220,2)</f>
        <v>1.23</v>
      </c>
      <c r="O220" s="158" t="n">
        <f aca="false">SUM(L220:N220)</f>
        <v>10.35</v>
      </c>
    </row>
    <row r="221" s="47" customFormat="true" ht="14.25" hidden="false" customHeight="false" outlineLevel="0" collapsed="false">
      <c r="A221" s="151" t="s">
        <v>496</v>
      </c>
      <c r="B221" s="211" t="s">
        <v>497</v>
      </c>
      <c r="C221" s="219" t="s">
        <v>273</v>
      </c>
      <c r="D221" s="155" t="n">
        <v>68</v>
      </c>
      <c r="E221" s="219" t="n">
        <v>0.01</v>
      </c>
      <c r="F221" s="155" t="n">
        <f aca="false">$F$1</f>
        <v>3.8</v>
      </c>
      <c r="G221" s="155" t="n">
        <f aca="false">ROUND(E221*F221,2)</f>
        <v>0.04</v>
      </c>
      <c r="H221" s="155"/>
      <c r="I221" s="155" t="n">
        <f aca="false">ROUND(G221*$I$1,2)+0.98</f>
        <v>0.98</v>
      </c>
      <c r="J221" s="156" t="n">
        <f aca="false">SUM(G221:I221)</f>
        <v>1.02</v>
      </c>
      <c r="K221" s="158" t="n">
        <f aca="false">ROUND(D221*E221,2)</f>
        <v>0.68</v>
      </c>
      <c r="L221" s="158" t="n">
        <f aca="false">ROUND(D221*G221,2)</f>
        <v>2.72</v>
      </c>
      <c r="M221" s="158" t="n">
        <f aca="false">ROUND(D221*H221,2)</f>
        <v>0</v>
      </c>
      <c r="N221" s="158" t="n">
        <f aca="false">ROUND(I221*D221,2)</f>
        <v>66.64</v>
      </c>
      <c r="O221" s="158" t="n">
        <f aca="false">SUM(L221:N221)</f>
        <v>69.36</v>
      </c>
    </row>
    <row r="222" s="47" customFormat="true" ht="38.25" hidden="false" customHeight="false" outlineLevel="0" collapsed="false">
      <c r="A222" s="151" t="s">
        <v>498</v>
      </c>
      <c r="B222" s="211" t="s">
        <v>499</v>
      </c>
      <c r="C222" s="219" t="s">
        <v>273</v>
      </c>
      <c r="D222" s="260" t="n">
        <v>30</v>
      </c>
      <c r="E222" s="219" t="n">
        <v>0.25</v>
      </c>
      <c r="F222" s="155" t="n">
        <f aca="false">$F$1</f>
        <v>3.8</v>
      </c>
      <c r="G222" s="155" t="n">
        <f aca="false">ROUND(E222*F222,2)</f>
        <v>0.95</v>
      </c>
      <c r="H222" s="155"/>
      <c r="I222" s="155" t="n">
        <f aca="false">ROUND(G222*$I$1,2)+0.6</f>
        <v>0.68</v>
      </c>
      <c r="J222" s="156" t="n">
        <f aca="false">SUM(G222:I222)</f>
        <v>1.63</v>
      </c>
      <c r="K222" s="158" t="n">
        <f aca="false">ROUND(D222*E222,2)</f>
        <v>7.5</v>
      </c>
      <c r="L222" s="158" t="n">
        <f aca="false">ROUND(D222*G222,2)</f>
        <v>28.5</v>
      </c>
      <c r="M222" s="158" t="n">
        <f aca="false">ROUND(D222*H222,2)</f>
        <v>0</v>
      </c>
      <c r="N222" s="158" t="n">
        <f aca="false">ROUND(I222*D222,2)</f>
        <v>20.4</v>
      </c>
      <c r="O222" s="158" t="n">
        <f aca="false">SUM(L222:N222)</f>
        <v>48.9</v>
      </c>
    </row>
    <row r="223" customFormat="false" ht="12.75" hidden="false" customHeight="false" outlineLevel="0" collapsed="false">
      <c r="A223" s="151" t="s">
        <v>500</v>
      </c>
      <c r="B223" s="203" t="s">
        <v>501</v>
      </c>
      <c r="C223" s="185" t="s">
        <v>235</v>
      </c>
      <c r="D223" s="199" t="n">
        <f aca="false">D222*0.03</f>
        <v>0.9</v>
      </c>
      <c r="E223" s="221"/>
      <c r="F223" s="221"/>
      <c r="G223" s="221"/>
      <c r="H223" s="221" t="n">
        <v>3.94</v>
      </c>
      <c r="I223" s="171" t="n">
        <f aca="false">ROUND(G223*$I$1,2)</f>
        <v>0</v>
      </c>
      <c r="J223" s="171" t="n">
        <f aca="false">SUM(G223:I223)</f>
        <v>3.94</v>
      </c>
      <c r="K223" s="172" t="n">
        <f aca="false">ROUND(D223*E223,2)</f>
        <v>0</v>
      </c>
      <c r="L223" s="172" t="n">
        <f aca="false">ROUND(D223*G223,2)</f>
        <v>0</v>
      </c>
      <c r="M223" s="172" t="n">
        <f aca="false">ROUND(D223*H223,2)</f>
        <v>3.55</v>
      </c>
      <c r="N223" s="172" t="n">
        <f aca="false">ROUND(I223*D223,2)</f>
        <v>0</v>
      </c>
      <c r="O223" s="172" t="n">
        <f aca="false">SUM(L223:N223)</f>
        <v>3.55</v>
      </c>
    </row>
    <row r="224" customFormat="false" ht="15" hidden="false" customHeight="false" outlineLevel="0" collapsed="false">
      <c r="A224" s="151" t="s">
        <v>502</v>
      </c>
      <c r="B224" s="203" t="s">
        <v>503</v>
      </c>
      <c r="C224" s="185" t="s">
        <v>276</v>
      </c>
      <c r="D224" s="199" t="n">
        <f aca="false">ROUND(D222*0.15*0.2,0)</f>
        <v>1</v>
      </c>
      <c r="E224" s="221"/>
      <c r="F224" s="221"/>
      <c r="G224" s="221"/>
      <c r="H224" s="221" t="n">
        <v>6.2</v>
      </c>
      <c r="I224" s="171" t="n">
        <f aca="false">ROUND(G224*$I$1,2)</f>
        <v>0</v>
      </c>
      <c r="J224" s="171" t="n">
        <f aca="false">SUM(G224:I224)</f>
        <v>6.2</v>
      </c>
      <c r="K224" s="172" t="n">
        <f aca="false">ROUND(D224*E224,2)</f>
        <v>0</v>
      </c>
      <c r="L224" s="172" t="n">
        <f aca="false">ROUND(D224*G224,2)</f>
        <v>0</v>
      </c>
      <c r="M224" s="172" t="n">
        <f aca="false">ROUND(D224*H224,2)</f>
        <v>6.2</v>
      </c>
      <c r="N224" s="172" t="n">
        <f aca="false">ROUND(I224*D224,2)</f>
        <v>0</v>
      </c>
      <c r="O224" s="172" t="n">
        <f aca="false">SUM(L224:N224)</f>
        <v>6.2</v>
      </c>
    </row>
    <row r="225" customFormat="false" ht="15.75" hidden="false" customHeight="true" outlineLevel="0" collapsed="false">
      <c r="A225" s="145" t="s">
        <v>504</v>
      </c>
      <c r="B225" s="145"/>
      <c r="C225" s="145"/>
      <c r="D225" s="145"/>
      <c r="E225" s="145"/>
      <c r="F225" s="145"/>
      <c r="G225" s="145"/>
      <c r="H225" s="145"/>
      <c r="I225" s="145"/>
      <c r="J225" s="145"/>
    </row>
    <row r="226" s="47" customFormat="true" ht="25.5" hidden="false" customHeight="false" outlineLevel="0" collapsed="false">
      <c r="A226" s="151" t="s">
        <v>505</v>
      </c>
      <c r="B226" s="211" t="s">
        <v>506</v>
      </c>
      <c r="C226" s="261" t="s">
        <v>196</v>
      </c>
      <c r="D226" s="155" t="n">
        <v>1</v>
      </c>
      <c r="E226" s="261" t="n">
        <v>8</v>
      </c>
      <c r="F226" s="155" t="n">
        <f aca="false">$F$1</f>
        <v>3.8</v>
      </c>
      <c r="G226" s="155" t="n">
        <f aca="false">ROUND(E226*F226,2)</f>
        <v>30.4</v>
      </c>
      <c r="H226" s="155"/>
      <c r="I226" s="155" t="n">
        <f aca="false">ROUND(G226*$I$1,2)</f>
        <v>2.43</v>
      </c>
      <c r="J226" s="156" t="n">
        <f aca="false">SUM(G226:I226)</f>
        <v>32.83</v>
      </c>
      <c r="K226" s="158" t="n">
        <f aca="false">ROUND(D226*E226,2)</f>
        <v>8</v>
      </c>
      <c r="L226" s="158" t="n">
        <f aca="false">ROUND(D226*G226,2)</f>
        <v>30.4</v>
      </c>
      <c r="M226" s="158" t="n">
        <f aca="false">ROUND(D226*H226,2)</f>
        <v>0</v>
      </c>
      <c r="N226" s="158" t="n">
        <f aca="false">ROUND(I226*D226,2)</f>
        <v>2.43</v>
      </c>
      <c r="O226" s="158" t="n">
        <f aca="false">SUM(L226:N226)</f>
        <v>32.83</v>
      </c>
    </row>
    <row r="227" s="59" customFormat="true" ht="25.5" hidden="false" customHeight="false" outlineLevel="0" collapsed="false">
      <c r="A227" s="151" t="s">
        <v>507</v>
      </c>
      <c r="B227" s="262" t="s">
        <v>508</v>
      </c>
      <c r="C227" s="263" t="s">
        <v>509</v>
      </c>
      <c r="D227" s="264" t="n">
        <v>1</v>
      </c>
      <c r="E227" s="221"/>
      <c r="F227" s="221"/>
      <c r="G227" s="221"/>
      <c r="H227" s="221" t="n">
        <v>45</v>
      </c>
      <c r="I227" s="172" t="n">
        <f aca="false">ROUND(G227*$I$1,2)</f>
        <v>0</v>
      </c>
      <c r="J227" s="172" t="n">
        <f aca="false">SUM(G227:I227)</f>
        <v>45</v>
      </c>
      <c r="K227" s="172" t="n">
        <f aca="false">ROUND(D227*E227,2)</f>
        <v>0</v>
      </c>
      <c r="L227" s="172" t="n">
        <f aca="false">ROUND(D227*G227,2)</f>
        <v>0</v>
      </c>
      <c r="M227" s="172" t="n">
        <f aca="false">ROUND(D227*H227,2)</f>
        <v>45</v>
      </c>
      <c r="N227" s="172" t="n">
        <f aca="false">ROUND(I227*D227,2)</f>
        <v>0</v>
      </c>
      <c r="O227" s="172" t="n">
        <f aca="false">SUM(L227:N227)</f>
        <v>45</v>
      </c>
    </row>
    <row r="228" s="47" customFormat="true" ht="25.5" hidden="false" customHeight="false" outlineLevel="0" collapsed="false">
      <c r="A228" s="151" t="s">
        <v>510</v>
      </c>
      <c r="B228" s="181" t="s">
        <v>511</v>
      </c>
      <c r="C228" s="219" t="s">
        <v>196</v>
      </c>
      <c r="D228" s="109" t="n">
        <f aca="false">SUM(D229:D236)</f>
        <v>15</v>
      </c>
      <c r="E228" s="219" t="n">
        <v>0.9</v>
      </c>
      <c r="F228" s="109" t="n">
        <f aca="false">$F$1</f>
        <v>3.8</v>
      </c>
      <c r="G228" s="109" t="n">
        <f aca="false">ROUND(E228*F228,2)</f>
        <v>3.42</v>
      </c>
      <c r="H228" s="109"/>
      <c r="I228" s="109" t="n">
        <f aca="false">ROUND(G228*$I$1,2)</f>
        <v>0.27</v>
      </c>
      <c r="J228" s="158" t="n">
        <f aca="false">SUM(G228:I228)</f>
        <v>3.69</v>
      </c>
      <c r="K228" s="158" t="n">
        <f aca="false">ROUND(D228*E228,2)</f>
        <v>13.5</v>
      </c>
      <c r="L228" s="158" t="n">
        <f aca="false">ROUND(D228*G228,2)</f>
        <v>51.3</v>
      </c>
      <c r="M228" s="158" t="n">
        <f aca="false">ROUND(D228*H228,2)</f>
        <v>0</v>
      </c>
      <c r="N228" s="158" t="n">
        <f aca="false">ROUND(I228*D228,2)</f>
        <v>4.05</v>
      </c>
      <c r="O228" s="158" t="n">
        <f aca="false">SUM(L228:N228)</f>
        <v>55.35</v>
      </c>
    </row>
    <row r="229" s="59" customFormat="true" ht="12.75" hidden="false" customHeight="false" outlineLevel="0" collapsed="false">
      <c r="A229" s="151" t="s">
        <v>512</v>
      </c>
      <c r="B229" s="262" t="s">
        <v>513</v>
      </c>
      <c r="C229" s="263" t="s">
        <v>509</v>
      </c>
      <c r="D229" s="264" t="n">
        <v>1</v>
      </c>
      <c r="E229" s="221"/>
      <c r="F229" s="221"/>
      <c r="G229" s="221"/>
      <c r="H229" s="221" t="n">
        <v>18</v>
      </c>
      <c r="I229" s="172" t="n">
        <f aca="false">ROUND(G229*$I$1,2)</f>
        <v>0</v>
      </c>
      <c r="J229" s="172" t="n">
        <f aca="false">SUM(G229:I229)</f>
        <v>18</v>
      </c>
      <c r="K229" s="172" t="n">
        <f aca="false">ROUND(D229*E229,2)</f>
        <v>0</v>
      </c>
      <c r="L229" s="172" t="n">
        <f aca="false">ROUND(D229*G229,2)</f>
        <v>0</v>
      </c>
      <c r="M229" s="172" t="n">
        <f aca="false">ROUND(D229*H229,2)</f>
        <v>18</v>
      </c>
      <c r="N229" s="172" t="n">
        <f aca="false">ROUND(I229*D229,2)</f>
        <v>0</v>
      </c>
      <c r="O229" s="172" t="n">
        <f aca="false">SUM(L229:N229)</f>
        <v>18</v>
      </c>
    </row>
    <row r="230" s="59" customFormat="true" ht="12.75" hidden="false" customHeight="false" outlineLevel="0" collapsed="false">
      <c r="A230" s="151" t="s">
        <v>514</v>
      </c>
      <c r="B230" s="262" t="s">
        <v>515</v>
      </c>
      <c r="C230" s="263" t="s">
        <v>509</v>
      </c>
      <c r="D230" s="264" t="n">
        <v>3</v>
      </c>
      <c r="E230" s="221"/>
      <c r="F230" s="221"/>
      <c r="G230" s="221"/>
      <c r="H230" s="221" t="n">
        <v>2.8</v>
      </c>
      <c r="I230" s="172" t="n">
        <f aca="false">ROUND(G230*$I$1,2)</f>
        <v>0</v>
      </c>
      <c r="J230" s="172" t="n">
        <f aca="false">SUM(G230:I230)</f>
        <v>2.8</v>
      </c>
      <c r="K230" s="172" t="n">
        <f aca="false">ROUND(D230*E230,2)</f>
        <v>0</v>
      </c>
      <c r="L230" s="172" t="n">
        <f aca="false">ROUND(D230*G230,2)</f>
        <v>0</v>
      </c>
      <c r="M230" s="172" t="n">
        <f aca="false">ROUND(D230*H230,2)</f>
        <v>8.4</v>
      </c>
      <c r="N230" s="172" t="n">
        <f aca="false">ROUND(I230*D230,2)</f>
        <v>0</v>
      </c>
      <c r="O230" s="172" t="n">
        <f aca="false">SUM(L230:N230)</f>
        <v>8.4</v>
      </c>
    </row>
    <row r="231" s="59" customFormat="true" ht="12.75" hidden="false" customHeight="false" outlineLevel="0" collapsed="false">
      <c r="A231" s="151" t="s">
        <v>516</v>
      </c>
      <c r="B231" s="265" t="s">
        <v>517</v>
      </c>
      <c r="C231" s="263" t="s">
        <v>509</v>
      </c>
      <c r="D231" s="264" t="n">
        <v>1</v>
      </c>
      <c r="E231" s="221"/>
      <c r="F231" s="221"/>
      <c r="G231" s="221"/>
      <c r="H231" s="221" t="n">
        <v>5.5</v>
      </c>
      <c r="I231" s="172" t="n">
        <f aca="false">ROUND(G231*$I$1,2)</f>
        <v>0</v>
      </c>
      <c r="J231" s="172" t="n">
        <f aca="false">SUM(G231:I231)</f>
        <v>5.5</v>
      </c>
      <c r="K231" s="172" t="n">
        <f aca="false">ROUND(D231*E231,2)</f>
        <v>0</v>
      </c>
      <c r="L231" s="172" t="n">
        <f aca="false">ROUND(D231*G231,2)</f>
        <v>0</v>
      </c>
      <c r="M231" s="172" t="n">
        <f aca="false">ROUND(D231*H231,2)</f>
        <v>5.5</v>
      </c>
      <c r="N231" s="172" t="n">
        <f aca="false">ROUND(I231*D231,2)</f>
        <v>0</v>
      </c>
      <c r="O231" s="172" t="n">
        <f aca="false">SUM(L231:N231)</f>
        <v>5.5</v>
      </c>
    </row>
    <row r="232" s="59" customFormat="true" ht="12.75" hidden="false" customHeight="false" outlineLevel="0" collapsed="false">
      <c r="A232" s="151" t="s">
        <v>518</v>
      </c>
      <c r="B232" s="265" t="s">
        <v>519</v>
      </c>
      <c r="C232" s="263" t="s">
        <v>509</v>
      </c>
      <c r="D232" s="264" t="n">
        <v>1</v>
      </c>
      <c r="E232" s="221"/>
      <c r="F232" s="221"/>
      <c r="G232" s="221"/>
      <c r="H232" s="221" t="n">
        <v>6.2</v>
      </c>
      <c r="I232" s="172" t="n">
        <f aca="false">ROUND(G232*$I$1,2)</f>
        <v>0</v>
      </c>
      <c r="J232" s="172" t="n">
        <f aca="false">SUM(G232:I232)</f>
        <v>6.2</v>
      </c>
      <c r="K232" s="172" t="n">
        <f aca="false">ROUND(D232*E232,2)</f>
        <v>0</v>
      </c>
      <c r="L232" s="172" t="n">
        <f aca="false">ROUND(D232*G232,2)</f>
        <v>0</v>
      </c>
      <c r="M232" s="172" t="n">
        <f aca="false">ROUND(D232*H232,2)</f>
        <v>6.2</v>
      </c>
      <c r="N232" s="172" t="n">
        <f aca="false">ROUND(I232*D232,2)</f>
        <v>0</v>
      </c>
      <c r="O232" s="172" t="n">
        <f aca="false">SUM(L232:N232)</f>
        <v>6.2</v>
      </c>
    </row>
    <row r="233" s="59" customFormat="true" ht="12.75" hidden="false" customHeight="false" outlineLevel="0" collapsed="false">
      <c r="A233" s="151" t="s">
        <v>520</v>
      </c>
      <c r="B233" s="265" t="s">
        <v>521</v>
      </c>
      <c r="C233" s="263" t="s">
        <v>509</v>
      </c>
      <c r="D233" s="264" t="n">
        <v>1</v>
      </c>
      <c r="E233" s="221"/>
      <c r="F233" s="221"/>
      <c r="G233" s="221"/>
      <c r="H233" s="221" t="n">
        <v>16</v>
      </c>
      <c r="I233" s="172" t="n">
        <f aca="false">ROUND(G233*$I$1,2)</f>
        <v>0</v>
      </c>
      <c r="J233" s="172" t="n">
        <f aca="false">SUM(G233:I233)</f>
        <v>16</v>
      </c>
      <c r="K233" s="172" t="n">
        <f aca="false">ROUND(D233*E233,2)</f>
        <v>0</v>
      </c>
      <c r="L233" s="172" t="n">
        <f aca="false">ROUND(D233*G233,2)</f>
        <v>0</v>
      </c>
      <c r="M233" s="172" t="n">
        <f aca="false">ROUND(D233*H233,2)</f>
        <v>16</v>
      </c>
      <c r="N233" s="172" t="n">
        <f aca="false">ROUND(I233*D233,2)</f>
        <v>0</v>
      </c>
      <c r="O233" s="172" t="n">
        <f aca="false">SUM(L233:N233)</f>
        <v>16</v>
      </c>
    </row>
    <row r="234" s="59" customFormat="true" ht="12.75" hidden="false" customHeight="false" outlineLevel="0" collapsed="false">
      <c r="A234" s="151" t="s">
        <v>522</v>
      </c>
      <c r="B234" s="262" t="s">
        <v>523</v>
      </c>
      <c r="C234" s="263" t="s">
        <v>509</v>
      </c>
      <c r="D234" s="264" t="n">
        <v>3</v>
      </c>
      <c r="E234" s="221"/>
      <c r="F234" s="221"/>
      <c r="G234" s="221"/>
      <c r="H234" s="221" t="n">
        <v>19.2</v>
      </c>
      <c r="I234" s="172" t="n">
        <f aca="false">ROUND(G234*$I$1,2)</f>
        <v>0</v>
      </c>
      <c r="J234" s="172" t="n">
        <f aca="false">SUM(G234:I234)</f>
        <v>19.2</v>
      </c>
      <c r="K234" s="172" t="n">
        <f aca="false">ROUND(D234*E234,2)</f>
        <v>0</v>
      </c>
      <c r="L234" s="172" t="n">
        <f aca="false">ROUND(D234*G234,2)</f>
        <v>0</v>
      </c>
      <c r="M234" s="172" t="n">
        <f aca="false">ROUND(D234*H234,2)</f>
        <v>57.6</v>
      </c>
      <c r="N234" s="172" t="n">
        <f aca="false">ROUND(I234*D234,2)</f>
        <v>0</v>
      </c>
      <c r="O234" s="172" t="n">
        <f aca="false">SUM(L234:N234)</f>
        <v>57.6</v>
      </c>
    </row>
    <row r="235" s="59" customFormat="true" ht="12.75" hidden="false" customHeight="false" outlineLevel="0" collapsed="false">
      <c r="A235" s="151" t="s">
        <v>524</v>
      </c>
      <c r="B235" s="262" t="s">
        <v>525</v>
      </c>
      <c r="C235" s="263" t="s">
        <v>509</v>
      </c>
      <c r="D235" s="264" t="n">
        <v>1</v>
      </c>
      <c r="E235" s="221"/>
      <c r="F235" s="221"/>
      <c r="G235" s="221"/>
      <c r="H235" s="221" t="n">
        <v>4.7</v>
      </c>
      <c r="I235" s="172" t="n">
        <f aca="false">ROUND(G235*$I$1,2)</f>
        <v>0</v>
      </c>
      <c r="J235" s="172" t="n">
        <f aca="false">SUM(G235:I235)</f>
        <v>4.7</v>
      </c>
      <c r="K235" s="172" t="n">
        <f aca="false">ROUND(D235*E235,2)</f>
        <v>0</v>
      </c>
      <c r="L235" s="172" t="n">
        <f aca="false">ROUND(D235*G235,2)</f>
        <v>0</v>
      </c>
      <c r="M235" s="172" t="n">
        <f aca="false">ROUND(D235*H235,2)</f>
        <v>4.7</v>
      </c>
      <c r="N235" s="172" t="n">
        <f aca="false">ROUND(I235*D235,2)</f>
        <v>0</v>
      </c>
      <c r="O235" s="172" t="n">
        <f aca="false">SUM(L235:N235)</f>
        <v>4.7</v>
      </c>
    </row>
    <row r="236" s="59" customFormat="true" ht="12.75" hidden="false" customHeight="false" outlineLevel="0" collapsed="false">
      <c r="A236" s="151" t="s">
        <v>526</v>
      </c>
      <c r="B236" s="262" t="s">
        <v>527</v>
      </c>
      <c r="C236" s="263" t="s">
        <v>509</v>
      </c>
      <c r="D236" s="264" t="n">
        <v>4</v>
      </c>
      <c r="E236" s="221"/>
      <c r="F236" s="221"/>
      <c r="G236" s="221"/>
      <c r="H236" s="221" t="n">
        <v>1.1</v>
      </c>
      <c r="I236" s="172" t="n">
        <f aca="false">ROUND(G236*$I$1,2)</f>
        <v>0</v>
      </c>
      <c r="J236" s="172" t="n">
        <f aca="false">SUM(G236:I236)</f>
        <v>1.1</v>
      </c>
      <c r="K236" s="172" t="n">
        <f aca="false">ROUND(D236*E236,2)</f>
        <v>0</v>
      </c>
      <c r="L236" s="172" t="n">
        <f aca="false">ROUND(D236*G236,2)</f>
        <v>0</v>
      </c>
      <c r="M236" s="172" t="n">
        <f aca="false">ROUND(D236*H236,2)</f>
        <v>4.4</v>
      </c>
      <c r="N236" s="172" t="n">
        <f aca="false">ROUND(I236*D236,2)</f>
        <v>0</v>
      </c>
      <c r="O236" s="172" t="n">
        <f aca="false">SUM(L236:N236)</f>
        <v>4.4</v>
      </c>
    </row>
    <row r="237" s="47" customFormat="true" ht="38.25" hidden="false" customHeight="false" outlineLevel="0" collapsed="false">
      <c r="A237" s="151" t="s">
        <v>528</v>
      </c>
      <c r="B237" s="181" t="s">
        <v>529</v>
      </c>
      <c r="C237" s="219" t="s">
        <v>148</v>
      </c>
      <c r="D237" s="109" t="n">
        <f aca="false">SUM(D238:D242)</f>
        <v>22</v>
      </c>
      <c r="E237" s="219" t="n">
        <v>1.3</v>
      </c>
      <c r="F237" s="109" t="n">
        <f aca="false">$F$1</f>
        <v>3.8</v>
      </c>
      <c r="G237" s="109" t="n">
        <f aca="false">ROUND(E237*F237,2)</f>
        <v>4.94</v>
      </c>
      <c r="H237" s="109"/>
      <c r="I237" s="109" t="n">
        <f aca="false">ROUND(G237*$I$1,2)</f>
        <v>0.4</v>
      </c>
      <c r="J237" s="158" t="n">
        <f aca="false">SUM(G237:I237)</f>
        <v>5.34</v>
      </c>
      <c r="K237" s="158" t="n">
        <f aca="false">ROUND(D237*E237,2)</f>
        <v>28.6</v>
      </c>
      <c r="L237" s="158" t="n">
        <f aca="false">ROUND(D237*G237,2)</f>
        <v>108.68</v>
      </c>
      <c r="M237" s="158" t="n">
        <f aca="false">ROUND(D237*H237,2)</f>
        <v>0</v>
      </c>
      <c r="N237" s="158" t="n">
        <f aca="false">ROUND(I237*D237,2)</f>
        <v>8.8</v>
      </c>
      <c r="O237" s="158" t="n">
        <f aca="false">SUM(L237:N237)</f>
        <v>117.48</v>
      </c>
    </row>
    <row r="238" s="59" customFormat="true" ht="25.5" hidden="false" customHeight="false" outlineLevel="0" collapsed="false">
      <c r="A238" s="151" t="s">
        <v>530</v>
      </c>
      <c r="B238" s="262" t="s">
        <v>531</v>
      </c>
      <c r="C238" s="263" t="s">
        <v>509</v>
      </c>
      <c r="D238" s="264" t="n">
        <v>4</v>
      </c>
      <c r="E238" s="221"/>
      <c r="F238" s="221"/>
      <c r="G238" s="221"/>
      <c r="H238" s="221" t="n">
        <v>5.2</v>
      </c>
      <c r="I238" s="172" t="n">
        <f aca="false">ROUND(G238*$I$1,2)</f>
        <v>0</v>
      </c>
      <c r="J238" s="172" t="n">
        <f aca="false">SUM(G238:I238)</f>
        <v>5.2</v>
      </c>
      <c r="K238" s="172" t="n">
        <f aca="false">ROUND(D238*E238,2)</f>
        <v>0</v>
      </c>
      <c r="L238" s="172" t="n">
        <f aca="false">ROUND(D238*G238,2)</f>
        <v>0</v>
      </c>
      <c r="M238" s="172" t="n">
        <f aca="false">ROUND(D238*H238,2)</f>
        <v>20.8</v>
      </c>
      <c r="N238" s="172" t="n">
        <f aca="false">ROUND(I238*D238,2)</f>
        <v>0</v>
      </c>
      <c r="O238" s="172" t="n">
        <f aca="false">SUM(L238:N238)</f>
        <v>20.8</v>
      </c>
    </row>
    <row r="239" s="59" customFormat="true" ht="12.75" hidden="false" customHeight="false" outlineLevel="0" collapsed="false">
      <c r="A239" s="151" t="s">
        <v>532</v>
      </c>
      <c r="B239" s="262" t="s">
        <v>533</v>
      </c>
      <c r="C239" s="263" t="s">
        <v>509</v>
      </c>
      <c r="D239" s="264" t="n">
        <v>1</v>
      </c>
      <c r="E239" s="221"/>
      <c r="F239" s="221"/>
      <c r="G239" s="221"/>
      <c r="H239" s="221" t="n">
        <v>33.2</v>
      </c>
      <c r="I239" s="172" t="n">
        <f aca="false">ROUND(G239*$I$1,2)</f>
        <v>0</v>
      </c>
      <c r="J239" s="172" t="n">
        <f aca="false">SUM(G239:I239)</f>
        <v>33.2</v>
      </c>
      <c r="K239" s="172" t="n">
        <f aca="false">ROUND(D239*E239,2)</f>
        <v>0</v>
      </c>
      <c r="L239" s="172" t="n">
        <f aca="false">ROUND(D239*G239,2)</f>
        <v>0</v>
      </c>
      <c r="M239" s="172" t="n">
        <f aca="false">ROUND(D239*H239,2)</f>
        <v>33.2</v>
      </c>
      <c r="N239" s="172" t="n">
        <f aca="false">ROUND(I239*D239,2)</f>
        <v>0</v>
      </c>
      <c r="O239" s="172" t="n">
        <f aca="false">SUM(L239:N239)</f>
        <v>33.2</v>
      </c>
    </row>
    <row r="240" s="59" customFormat="true" ht="25.5" hidden="false" customHeight="false" outlineLevel="0" collapsed="false">
      <c r="A240" s="151" t="s">
        <v>534</v>
      </c>
      <c r="B240" s="262" t="s">
        <v>535</v>
      </c>
      <c r="C240" s="263" t="s">
        <v>509</v>
      </c>
      <c r="D240" s="264" t="n">
        <v>2</v>
      </c>
      <c r="E240" s="221"/>
      <c r="F240" s="221"/>
      <c r="G240" s="221"/>
      <c r="H240" s="221" t="n">
        <v>3.45</v>
      </c>
      <c r="I240" s="172" t="n">
        <f aca="false">ROUND(G240*$I$1,2)</f>
        <v>0</v>
      </c>
      <c r="J240" s="172" t="n">
        <f aca="false">SUM(G240:I240)</f>
        <v>3.45</v>
      </c>
      <c r="K240" s="172" t="n">
        <f aca="false">ROUND(D240*E240,2)</f>
        <v>0</v>
      </c>
      <c r="L240" s="172" t="n">
        <f aca="false">ROUND(D240*G240,2)</f>
        <v>0</v>
      </c>
      <c r="M240" s="172" t="n">
        <f aca="false">ROUND(D240*H240,2)</f>
        <v>6.9</v>
      </c>
      <c r="N240" s="172" t="n">
        <f aca="false">ROUND(I240*D240,2)</f>
        <v>0</v>
      </c>
      <c r="O240" s="172" t="n">
        <f aca="false">SUM(L240:N240)</f>
        <v>6.9</v>
      </c>
    </row>
    <row r="241" s="59" customFormat="true" ht="12.75" hidden="false" customHeight="false" outlineLevel="0" collapsed="false">
      <c r="A241" s="151" t="s">
        <v>536</v>
      </c>
      <c r="B241" s="262" t="s">
        <v>537</v>
      </c>
      <c r="C241" s="263" t="s">
        <v>509</v>
      </c>
      <c r="D241" s="264" t="n">
        <v>5</v>
      </c>
      <c r="E241" s="221"/>
      <c r="F241" s="221"/>
      <c r="G241" s="221"/>
      <c r="H241" s="221" t="n">
        <v>0.25</v>
      </c>
      <c r="I241" s="172" t="n">
        <f aca="false">ROUND(G241*$I$1,2)</f>
        <v>0</v>
      </c>
      <c r="J241" s="172" t="n">
        <f aca="false">SUM(G241:I241)</f>
        <v>0.25</v>
      </c>
      <c r="K241" s="172" t="n">
        <f aca="false">ROUND(D241*E241,2)</f>
        <v>0</v>
      </c>
      <c r="L241" s="172" t="n">
        <f aca="false">ROUND(D241*G241,2)</f>
        <v>0</v>
      </c>
      <c r="M241" s="172" t="n">
        <f aca="false">ROUND(D241*H241,2)</f>
        <v>1.25</v>
      </c>
      <c r="N241" s="172" t="n">
        <f aca="false">ROUND(I241*D241,2)</f>
        <v>0</v>
      </c>
      <c r="O241" s="172" t="n">
        <f aca="false">SUM(L241:N241)</f>
        <v>1.25</v>
      </c>
    </row>
    <row r="242" s="59" customFormat="true" ht="25.5" hidden="false" customHeight="false" outlineLevel="0" collapsed="false">
      <c r="A242" s="151" t="s">
        <v>538</v>
      </c>
      <c r="B242" s="262" t="s">
        <v>539</v>
      </c>
      <c r="C242" s="263" t="s">
        <v>509</v>
      </c>
      <c r="D242" s="264" t="n">
        <v>10</v>
      </c>
      <c r="E242" s="221"/>
      <c r="F242" s="221"/>
      <c r="G242" s="221"/>
      <c r="H242" s="221" t="n">
        <v>12.6</v>
      </c>
      <c r="I242" s="172" t="n">
        <f aca="false">ROUND(G242*$I$1,2)</f>
        <v>0</v>
      </c>
      <c r="J242" s="172" t="n">
        <f aca="false">SUM(G242:I242)</f>
        <v>12.6</v>
      </c>
      <c r="K242" s="172" t="n">
        <f aca="false">ROUND(D242*E242,2)</f>
        <v>0</v>
      </c>
      <c r="L242" s="172" t="n">
        <f aca="false">ROUND(D242*G242,2)</f>
        <v>0</v>
      </c>
      <c r="M242" s="172" t="n">
        <f aca="false">ROUND(D242*H242,2)</f>
        <v>126</v>
      </c>
      <c r="N242" s="172" t="n">
        <f aca="false">ROUND(I242*D242,2)</f>
        <v>0</v>
      </c>
      <c r="O242" s="172" t="n">
        <f aca="false">SUM(L242:N242)</f>
        <v>126</v>
      </c>
    </row>
    <row r="243" s="59" customFormat="true" ht="12.75" hidden="false" customHeight="false" outlineLevel="0" collapsed="false">
      <c r="A243" s="151" t="s">
        <v>540</v>
      </c>
      <c r="B243" s="262" t="s">
        <v>541</v>
      </c>
      <c r="C243" s="263" t="s">
        <v>509</v>
      </c>
      <c r="D243" s="264" t="n">
        <v>50</v>
      </c>
      <c r="E243" s="221"/>
      <c r="F243" s="221"/>
      <c r="G243" s="221"/>
      <c r="H243" s="221" t="n">
        <v>0.22</v>
      </c>
      <c r="I243" s="172" t="n">
        <f aca="false">ROUND(G243*$I$1,2)</f>
        <v>0</v>
      </c>
      <c r="J243" s="172" t="n">
        <f aca="false">SUM(G243:I243)</f>
        <v>0.22</v>
      </c>
      <c r="K243" s="172" t="n">
        <f aca="false">ROUND(D243*E243,2)</f>
        <v>0</v>
      </c>
      <c r="L243" s="172" t="n">
        <f aca="false">ROUND(D243*G243,2)</f>
        <v>0</v>
      </c>
      <c r="M243" s="172" t="n">
        <f aca="false">ROUND(D243*H243,2)</f>
        <v>11</v>
      </c>
      <c r="N243" s="172" t="n">
        <f aca="false">ROUND(I243*D243,2)</f>
        <v>0</v>
      </c>
      <c r="O243" s="172" t="n">
        <f aca="false">SUM(L243:N243)</f>
        <v>11</v>
      </c>
    </row>
    <row r="244" s="47" customFormat="true" ht="38.25" hidden="false" customHeight="false" outlineLevel="0" collapsed="false">
      <c r="A244" s="151" t="s">
        <v>542</v>
      </c>
      <c r="B244" s="181" t="s">
        <v>543</v>
      </c>
      <c r="C244" s="219" t="s">
        <v>52</v>
      </c>
      <c r="D244" s="266" t="n">
        <f aca="false">SUM(D245:D249)</f>
        <v>250</v>
      </c>
      <c r="E244" s="219" t="n">
        <v>0.25</v>
      </c>
      <c r="F244" s="109" t="n">
        <f aca="false">$F$1</f>
        <v>3.8</v>
      </c>
      <c r="G244" s="109" t="n">
        <f aca="false">ROUND(E244*F244,2)</f>
        <v>0.95</v>
      </c>
      <c r="H244" s="109"/>
      <c r="I244" s="109" t="n">
        <f aca="false">ROUND(G244*$I$1,2)+0.2</f>
        <v>0.28</v>
      </c>
      <c r="J244" s="158" t="n">
        <f aca="false">SUM(G244:I244)</f>
        <v>1.23</v>
      </c>
      <c r="K244" s="158" t="n">
        <f aca="false">ROUND(D244*E244,2)</f>
        <v>62.5</v>
      </c>
      <c r="L244" s="158" t="n">
        <f aca="false">ROUND(D244*G244,2)</f>
        <v>237.5</v>
      </c>
      <c r="M244" s="158" t="n">
        <f aca="false">ROUND(D244*H244,2)</f>
        <v>0</v>
      </c>
      <c r="N244" s="158" t="n">
        <f aca="false">ROUND(I244*D244,2)</f>
        <v>70</v>
      </c>
      <c r="O244" s="158" t="n">
        <f aca="false">SUM(L244:N244)</f>
        <v>307.5</v>
      </c>
    </row>
    <row r="245" s="59" customFormat="true" ht="12.75" hidden="false" customHeight="false" outlineLevel="0" collapsed="false">
      <c r="A245" s="151" t="s">
        <v>544</v>
      </c>
      <c r="B245" s="262" t="s">
        <v>545</v>
      </c>
      <c r="C245" s="263" t="s">
        <v>52</v>
      </c>
      <c r="D245" s="267" t="n">
        <v>10</v>
      </c>
      <c r="E245" s="221"/>
      <c r="F245" s="221"/>
      <c r="G245" s="221"/>
      <c r="H245" s="221" t="n">
        <v>1.18</v>
      </c>
      <c r="I245" s="172" t="n">
        <f aca="false">ROUND(G245*$I$1,2)</f>
        <v>0</v>
      </c>
      <c r="J245" s="172" t="n">
        <f aca="false">SUM(G245:I245)</f>
        <v>1.18</v>
      </c>
      <c r="K245" s="172" t="n">
        <f aca="false">ROUND(D245*E245,2)</f>
        <v>0</v>
      </c>
      <c r="L245" s="172" t="n">
        <f aca="false">ROUND(D245*G245,2)</f>
        <v>0</v>
      </c>
      <c r="M245" s="172" t="n">
        <f aca="false">ROUND(D245*H245,2)</f>
        <v>11.8</v>
      </c>
      <c r="N245" s="172" t="n">
        <f aca="false">ROUND(I245*D245,2)</f>
        <v>0</v>
      </c>
      <c r="O245" s="172" t="n">
        <f aca="false">SUM(L245:N245)</f>
        <v>11.8</v>
      </c>
    </row>
    <row r="246" s="59" customFormat="true" ht="12.75" hidden="false" customHeight="false" outlineLevel="0" collapsed="false">
      <c r="A246" s="151" t="s">
        <v>546</v>
      </c>
      <c r="B246" s="265" t="s">
        <v>547</v>
      </c>
      <c r="C246" s="263" t="s">
        <v>52</v>
      </c>
      <c r="D246" s="267" t="n">
        <v>50</v>
      </c>
      <c r="E246" s="221"/>
      <c r="F246" s="221"/>
      <c r="G246" s="221"/>
      <c r="H246" s="221" t="n">
        <v>0.72</v>
      </c>
      <c r="I246" s="172" t="n">
        <f aca="false">ROUND(G246*$I$1,2)</f>
        <v>0</v>
      </c>
      <c r="J246" s="172" t="n">
        <f aca="false">SUM(G246:I246)</f>
        <v>0.72</v>
      </c>
      <c r="K246" s="172" t="n">
        <f aca="false">ROUND(D246*E246,2)</f>
        <v>0</v>
      </c>
      <c r="L246" s="172" t="n">
        <f aca="false">ROUND(D246*G246,2)</f>
        <v>0</v>
      </c>
      <c r="M246" s="172" t="n">
        <f aca="false">ROUND(D246*H246,2)</f>
        <v>36</v>
      </c>
      <c r="N246" s="172" t="n">
        <f aca="false">ROUND(I246*D246,2)</f>
        <v>0</v>
      </c>
      <c r="O246" s="172" t="n">
        <f aca="false">SUM(L246:N246)</f>
        <v>36</v>
      </c>
    </row>
    <row r="247" s="59" customFormat="true" ht="12.75" hidden="false" customHeight="false" outlineLevel="0" collapsed="false">
      <c r="A247" s="151" t="s">
        <v>548</v>
      </c>
      <c r="B247" s="265" t="s">
        <v>549</v>
      </c>
      <c r="C247" s="263" t="s">
        <v>52</v>
      </c>
      <c r="D247" s="267" t="n">
        <v>150</v>
      </c>
      <c r="E247" s="221"/>
      <c r="F247" s="221"/>
      <c r="G247" s="221"/>
      <c r="H247" s="221" t="n">
        <v>0.44</v>
      </c>
      <c r="I247" s="172" t="n">
        <f aca="false">ROUND(G247*$I$1,2)</f>
        <v>0</v>
      </c>
      <c r="J247" s="172" t="n">
        <f aca="false">SUM(G247:I247)</f>
        <v>0.44</v>
      </c>
      <c r="K247" s="172" t="n">
        <f aca="false">ROUND(D247*E247,2)</f>
        <v>0</v>
      </c>
      <c r="L247" s="172" t="n">
        <f aca="false">ROUND(D247*G247,2)</f>
        <v>0</v>
      </c>
      <c r="M247" s="172" t="n">
        <f aca="false">ROUND(D247*H247,2)</f>
        <v>66</v>
      </c>
      <c r="N247" s="172" t="n">
        <f aca="false">ROUND(I247*D247,2)</f>
        <v>0</v>
      </c>
      <c r="O247" s="172" t="n">
        <f aca="false">SUM(L247:N247)</f>
        <v>66</v>
      </c>
    </row>
    <row r="248" s="59" customFormat="true" ht="12.75" hidden="false" customHeight="false" outlineLevel="0" collapsed="false">
      <c r="A248" s="151" t="s">
        <v>550</v>
      </c>
      <c r="B248" s="265" t="s">
        <v>551</v>
      </c>
      <c r="C248" s="263" t="s">
        <v>52</v>
      </c>
      <c r="D248" s="267" t="n">
        <v>10</v>
      </c>
      <c r="E248" s="221"/>
      <c r="F248" s="221"/>
      <c r="G248" s="221"/>
      <c r="H248" s="221" t="n">
        <v>2.25</v>
      </c>
      <c r="I248" s="172" t="n">
        <f aca="false">ROUND(G248*$I$1,2)</f>
        <v>0</v>
      </c>
      <c r="J248" s="172" t="n">
        <f aca="false">SUM(G248:I248)</f>
        <v>2.25</v>
      </c>
      <c r="K248" s="172" t="n">
        <f aca="false">ROUND(D248*E248,2)</f>
        <v>0</v>
      </c>
      <c r="L248" s="172" t="n">
        <f aca="false">ROUND(D248*G248,2)</f>
        <v>0</v>
      </c>
      <c r="M248" s="172" t="n">
        <f aca="false">ROUND(D248*H248,2)</f>
        <v>22.5</v>
      </c>
      <c r="N248" s="172" t="n">
        <f aca="false">ROUND(I248*D248,2)</f>
        <v>0</v>
      </c>
      <c r="O248" s="172" t="n">
        <f aca="false">SUM(L248:N248)</f>
        <v>22.5</v>
      </c>
    </row>
    <row r="249" s="59" customFormat="true" ht="12.75" hidden="false" customHeight="false" outlineLevel="0" collapsed="false">
      <c r="A249" s="151" t="s">
        <v>552</v>
      </c>
      <c r="B249" s="265" t="s">
        <v>553</v>
      </c>
      <c r="C249" s="263" t="s">
        <v>52</v>
      </c>
      <c r="D249" s="267" t="n">
        <v>30</v>
      </c>
      <c r="E249" s="221"/>
      <c r="F249" s="221"/>
      <c r="G249" s="221"/>
      <c r="H249" s="221" t="n">
        <v>1.15</v>
      </c>
      <c r="I249" s="172" t="n">
        <f aca="false">ROUND(G249*$I$1,2)</f>
        <v>0</v>
      </c>
      <c r="J249" s="172" t="n">
        <f aca="false">SUM(G249:I249)</f>
        <v>1.15</v>
      </c>
      <c r="K249" s="172" t="n">
        <f aca="false">ROUND(D249*E249,2)</f>
        <v>0</v>
      </c>
      <c r="L249" s="172" t="n">
        <f aca="false">ROUND(D249*G249,2)</f>
        <v>0</v>
      </c>
      <c r="M249" s="172" t="n">
        <f aca="false">ROUND(D249*H249,2)</f>
        <v>34.5</v>
      </c>
      <c r="N249" s="172" t="n">
        <f aca="false">ROUND(I249*D249,2)</f>
        <v>0</v>
      </c>
      <c r="O249" s="172" t="n">
        <f aca="false">SUM(L249:N249)</f>
        <v>34.5</v>
      </c>
    </row>
    <row r="250" s="47" customFormat="true" ht="51" hidden="false" customHeight="false" outlineLevel="0" collapsed="false">
      <c r="A250" s="151" t="s">
        <v>554</v>
      </c>
      <c r="B250" s="181" t="s">
        <v>555</v>
      </c>
      <c r="C250" s="219" t="s">
        <v>52</v>
      </c>
      <c r="D250" s="266" t="n">
        <v>5</v>
      </c>
      <c r="E250" s="219" t="n">
        <v>0.32</v>
      </c>
      <c r="F250" s="109" t="n">
        <f aca="false">$F$1</f>
        <v>3.8</v>
      </c>
      <c r="G250" s="109" t="n">
        <f aca="false">ROUND(E250*F250,2)</f>
        <v>1.22</v>
      </c>
      <c r="H250" s="109"/>
      <c r="I250" s="109" t="n">
        <f aca="false">ROUND(G250*$I$1,2)+0.3</f>
        <v>0.4</v>
      </c>
      <c r="J250" s="158" t="n">
        <f aca="false">SUM(G250:I250)</f>
        <v>1.62</v>
      </c>
      <c r="K250" s="158" t="n">
        <f aca="false">ROUND(D250*E250,2)</f>
        <v>1.6</v>
      </c>
      <c r="L250" s="158" t="n">
        <f aca="false">ROUND(D250*G250,2)</f>
        <v>6.1</v>
      </c>
      <c r="M250" s="158" t="n">
        <f aca="false">ROUND(D250*H250,2)</f>
        <v>0</v>
      </c>
      <c r="N250" s="158" t="n">
        <f aca="false">ROUND(I250*D250,2)</f>
        <v>2</v>
      </c>
      <c r="O250" s="158" t="n">
        <f aca="false">SUM(L250:N250)</f>
        <v>8.1</v>
      </c>
    </row>
    <row r="251" s="59" customFormat="true" ht="12.75" hidden="false" customHeight="false" outlineLevel="0" collapsed="false">
      <c r="A251" s="151" t="s">
        <v>556</v>
      </c>
      <c r="B251" s="265" t="s">
        <v>557</v>
      </c>
      <c r="C251" s="263" t="s">
        <v>52</v>
      </c>
      <c r="D251" s="267" t="n">
        <v>5</v>
      </c>
      <c r="E251" s="221"/>
      <c r="F251" s="221"/>
      <c r="G251" s="221"/>
      <c r="H251" s="221" t="n">
        <v>4.8</v>
      </c>
      <c r="I251" s="172" t="n">
        <f aca="false">ROUND(G251*$I$1,2)</f>
        <v>0</v>
      </c>
      <c r="J251" s="172" t="n">
        <f aca="false">SUM(G251:I251)</f>
        <v>4.8</v>
      </c>
      <c r="K251" s="172" t="n">
        <f aca="false">ROUND(D251*E251,2)</f>
        <v>0</v>
      </c>
      <c r="L251" s="172" t="n">
        <f aca="false">ROUND(D251*G251,2)</f>
        <v>0</v>
      </c>
      <c r="M251" s="172" t="n">
        <f aca="false">ROUND(D251*H251,2)</f>
        <v>24</v>
      </c>
      <c r="N251" s="172" t="n">
        <f aca="false">ROUND(I251*D251,2)</f>
        <v>0</v>
      </c>
      <c r="O251" s="172" t="n">
        <f aca="false">SUM(L251:N251)</f>
        <v>24</v>
      </c>
    </row>
    <row r="252" s="47" customFormat="true" ht="38.25" hidden="false" customHeight="false" outlineLevel="0" collapsed="false">
      <c r="A252" s="151" t="s">
        <v>558</v>
      </c>
      <c r="B252" s="181" t="s">
        <v>559</v>
      </c>
      <c r="C252" s="219"/>
      <c r="D252" s="266" t="n">
        <f aca="false">SUM(D253:D254)</f>
        <v>110</v>
      </c>
      <c r="E252" s="219" t="n">
        <v>0.25</v>
      </c>
      <c r="F252" s="109" t="n">
        <f aca="false">$F$1</f>
        <v>3.8</v>
      </c>
      <c r="G252" s="109" t="n">
        <f aca="false">ROUND(E252*F252,2)</f>
        <v>0.95</v>
      </c>
      <c r="H252" s="109"/>
      <c r="I252" s="109" t="n">
        <f aca="false">ROUND(G252*$I$1,2)</f>
        <v>0.08</v>
      </c>
      <c r="J252" s="158" t="n">
        <f aca="false">SUM(G252:I252)</f>
        <v>1.03</v>
      </c>
      <c r="K252" s="158" t="n">
        <f aca="false">ROUND(D252*E252,2)</f>
        <v>27.5</v>
      </c>
      <c r="L252" s="158" t="n">
        <f aca="false">ROUND(D252*G252,2)</f>
        <v>104.5</v>
      </c>
      <c r="M252" s="158" t="n">
        <f aca="false">ROUND(D252*H252,2)</f>
        <v>0</v>
      </c>
      <c r="N252" s="158" t="n">
        <f aca="false">ROUND(I252*D252,2)</f>
        <v>8.8</v>
      </c>
      <c r="O252" s="158" t="n">
        <f aca="false">SUM(L252:N252)</f>
        <v>113.3</v>
      </c>
    </row>
    <row r="253" s="59" customFormat="true" ht="12.75" hidden="false" customHeight="false" outlineLevel="0" collapsed="false">
      <c r="A253" s="151" t="s">
        <v>560</v>
      </c>
      <c r="B253" s="262" t="s">
        <v>561</v>
      </c>
      <c r="C253" s="263" t="s">
        <v>52</v>
      </c>
      <c r="D253" s="267" t="n">
        <v>100</v>
      </c>
      <c r="E253" s="221"/>
      <c r="F253" s="221"/>
      <c r="G253" s="221"/>
      <c r="H253" s="221" t="n">
        <v>0.68</v>
      </c>
      <c r="I253" s="172" t="n">
        <f aca="false">ROUND(G253*$I$1,2)</f>
        <v>0</v>
      </c>
      <c r="J253" s="172" t="n">
        <f aca="false">SUM(G253:I253)</f>
        <v>0.68</v>
      </c>
      <c r="K253" s="172" t="n">
        <f aca="false">ROUND(D253*E253,2)</f>
        <v>0</v>
      </c>
      <c r="L253" s="172" t="n">
        <f aca="false">ROUND(D253*G253,2)</f>
        <v>0</v>
      </c>
      <c r="M253" s="172" t="n">
        <f aca="false">ROUND(D253*H253,2)</f>
        <v>68</v>
      </c>
      <c r="N253" s="172" t="n">
        <f aca="false">ROUND(I253*D253,2)</f>
        <v>0</v>
      </c>
      <c r="O253" s="172" t="n">
        <f aca="false">SUM(L253:N253)</f>
        <v>68</v>
      </c>
    </row>
    <row r="254" s="59" customFormat="true" ht="12.75" hidden="false" customHeight="false" outlineLevel="0" collapsed="false">
      <c r="A254" s="151" t="s">
        <v>562</v>
      </c>
      <c r="B254" s="262" t="s">
        <v>563</v>
      </c>
      <c r="C254" s="263" t="s">
        <v>52</v>
      </c>
      <c r="D254" s="267" t="n">
        <v>10</v>
      </c>
      <c r="E254" s="221"/>
      <c r="F254" s="221"/>
      <c r="G254" s="221"/>
      <c r="H254" s="221" t="n">
        <v>0.76</v>
      </c>
      <c r="I254" s="172" t="n">
        <f aca="false">ROUND(G254*$I$1,2)</f>
        <v>0</v>
      </c>
      <c r="J254" s="172" t="n">
        <f aca="false">SUM(G254:I254)</f>
        <v>0.76</v>
      </c>
      <c r="K254" s="172" t="n">
        <f aca="false">ROUND(D254*E254,2)</f>
        <v>0</v>
      </c>
      <c r="L254" s="172" t="n">
        <f aca="false">ROUND(D254*G254,2)</f>
        <v>0</v>
      </c>
      <c r="M254" s="172" t="n">
        <f aca="false">ROUND(D254*H254,2)</f>
        <v>7.6</v>
      </c>
      <c r="N254" s="172" t="n">
        <f aca="false">ROUND(I254*D254,2)</f>
        <v>0</v>
      </c>
      <c r="O254" s="172" t="n">
        <f aca="false">SUM(L254:N254)</f>
        <v>7.6</v>
      </c>
    </row>
    <row r="255" s="47" customFormat="true" ht="38.25" hidden="false" customHeight="false" outlineLevel="0" collapsed="false">
      <c r="A255" s="151" t="s">
        <v>564</v>
      </c>
      <c r="B255" s="181" t="s">
        <v>565</v>
      </c>
      <c r="C255" s="219"/>
      <c r="D255" s="266" t="n">
        <f aca="false">SUM(D256:D258)</f>
        <v>75</v>
      </c>
      <c r="E255" s="219" t="n">
        <v>0.65</v>
      </c>
      <c r="F255" s="109" t="n">
        <f aca="false">$F$1</f>
        <v>3.8</v>
      </c>
      <c r="G255" s="109" t="n">
        <f aca="false">ROUND(E255*F255,2)</f>
        <v>2.47</v>
      </c>
      <c r="H255" s="109"/>
      <c r="I255" s="109" t="n">
        <f aca="false">ROUND(G255*$I$1,2)</f>
        <v>0.2</v>
      </c>
      <c r="J255" s="158" t="n">
        <f aca="false">SUM(G255:I255)</f>
        <v>2.67</v>
      </c>
      <c r="K255" s="158" t="n">
        <f aca="false">ROUND(D255*E255,2)</f>
        <v>48.75</v>
      </c>
      <c r="L255" s="158" t="n">
        <f aca="false">ROUND(D255*G255,2)</f>
        <v>185.25</v>
      </c>
      <c r="M255" s="158" t="n">
        <f aca="false">ROUND(D255*H255,2)</f>
        <v>0</v>
      </c>
      <c r="N255" s="158" t="n">
        <f aca="false">ROUND(I255*D255,2)</f>
        <v>15</v>
      </c>
      <c r="O255" s="158" t="n">
        <f aca="false">SUM(L255:N255)</f>
        <v>200.25</v>
      </c>
    </row>
    <row r="256" s="59" customFormat="true" ht="12.75" hidden="false" customHeight="false" outlineLevel="0" collapsed="false">
      <c r="A256" s="151" t="s">
        <v>566</v>
      </c>
      <c r="B256" s="262" t="s">
        <v>567</v>
      </c>
      <c r="C256" s="263" t="s">
        <v>509</v>
      </c>
      <c r="D256" s="267" t="n">
        <v>15</v>
      </c>
      <c r="E256" s="221"/>
      <c r="F256" s="221"/>
      <c r="G256" s="221"/>
      <c r="H256" s="221" t="n">
        <v>0.56</v>
      </c>
      <c r="I256" s="172" t="n">
        <f aca="false">ROUND(G256*$I$1,2)</f>
        <v>0</v>
      </c>
      <c r="J256" s="172" t="n">
        <f aca="false">SUM(G256:I256)</f>
        <v>0.56</v>
      </c>
      <c r="K256" s="172" t="n">
        <f aca="false">ROUND(D256*E256,2)</f>
        <v>0</v>
      </c>
      <c r="L256" s="172" t="n">
        <f aca="false">ROUND(D256*G256,2)</f>
        <v>0</v>
      </c>
      <c r="M256" s="172" t="n">
        <f aca="false">ROUND(D256*H256,2)</f>
        <v>8.4</v>
      </c>
      <c r="N256" s="172" t="n">
        <f aca="false">ROUND(I256*D256,2)</f>
        <v>0</v>
      </c>
      <c r="O256" s="172" t="n">
        <f aca="false">SUM(L256:N256)</f>
        <v>8.4</v>
      </c>
    </row>
    <row r="257" s="59" customFormat="true" ht="12.75" hidden="false" customHeight="false" outlineLevel="0" collapsed="false">
      <c r="A257" s="151" t="s">
        <v>568</v>
      </c>
      <c r="B257" s="262" t="s">
        <v>569</v>
      </c>
      <c r="C257" s="263" t="s">
        <v>509</v>
      </c>
      <c r="D257" s="264" t="n">
        <v>50</v>
      </c>
      <c r="E257" s="221"/>
      <c r="F257" s="221"/>
      <c r="G257" s="221"/>
      <c r="H257" s="221" t="n">
        <v>0.42</v>
      </c>
      <c r="I257" s="172" t="n">
        <f aca="false">ROUND(G257*$I$1,2)</f>
        <v>0</v>
      </c>
      <c r="J257" s="172" t="n">
        <f aca="false">SUM(G257:I257)</f>
        <v>0.42</v>
      </c>
      <c r="K257" s="172" t="n">
        <f aca="false">ROUND(D257*E257,2)</f>
        <v>0</v>
      </c>
      <c r="L257" s="172" t="n">
        <f aca="false">ROUND(D257*G257,2)</f>
        <v>0</v>
      </c>
      <c r="M257" s="172" t="n">
        <f aca="false">ROUND(D257*H257,2)</f>
        <v>21</v>
      </c>
      <c r="N257" s="172" t="n">
        <f aca="false">ROUND(I257*D257,2)</f>
        <v>0</v>
      </c>
      <c r="O257" s="172" t="n">
        <f aca="false">SUM(L257:N257)</f>
        <v>21</v>
      </c>
    </row>
    <row r="258" s="59" customFormat="true" ht="12.75" hidden="false" customHeight="false" outlineLevel="0" collapsed="false">
      <c r="A258" s="151" t="s">
        <v>570</v>
      </c>
      <c r="B258" s="262" t="s">
        <v>571</v>
      </c>
      <c r="C258" s="263" t="s">
        <v>509</v>
      </c>
      <c r="D258" s="264" t="n">
        <v>10</v>
      </c>
      <c r="E258" s="221"/>
      <c r="F258" s="221"/>
      <c r="G258" s="221"/>
      <c r="H258" s="221" t="n">
        <v>0.18</v>
      </c>
      <c r="I258" s="172" t="n">
        <f aca="false">ROUND(G258*$I$1,2)</f>
        <v>0</v>
      </c>
      <c r="J258" s="172" t="n">
        <f aca="false">SUM(G258:I258)</f>
        <v>0.18</v>
      </c>
      <c r="K258" s="172" t="n">
        <f aca="false">ROUND(D258*E258,2)</f>
        <v>0</v>
      </c>
      <c r="L258" s="172" t="n">
        <f aca="false">ROUND(D258*G258,2)</f>
        <v>0</v>
      </c>
      <c r="M258" s="172" t="n">
        <f aca="false">ROUND(D258*H258,2)</f>
        <v>1.8</v>
      </c>
      <c r="N258" s="172" t="n">
        <f aca="false">ROUND(I258*D258,2)</f>
        <v>0</v>
      </c>
      <c r="O258" s="172" t="n">
        <f aca="false">SUM(L258:N258)</f>
        <v>1.8</v>
      </c>
    </row>
    <row r="259" s="47" customFormat="true" ht="25.5" hidden="false" customHeight="false" outlineLevel="0" collapsed="false">
      <c r="A259" s="151" t="s">
        <v>572</v>
      </c>
      <c r="B259" s="181" t="s">
        <v>573</v>
      </c>
      <c r="C259" s="219" t="s">
        <v>52</v>
      </c>
      <c r="D259" s="266" t="n">
        <v>30</v>
      </c>
      <c r="E259" s="219" t="n">
        <v>0.35</v>
      </c>
      <c r="F259" s="109" t="n">
        <f aca="false">$F$1</f>
        <v>3.8</v>
      </c>
      <c r="G259" s="109" t="n">
        <f aca="false">ROUND(E259*F259,2)</f>
        <v>1.33</v>
      </c>
      <c r="H259" s="109"/>
      <c r="I259" s="109" t="n">
        <f aca="false">ROUND(G259*$I$1,2)+0.5</f>
        <v>0.61</v>
      </c>
      <c r="J259" s="158" t="n">
        <f aca="false">SUM(G259:I259)</f>
        <v>1.94</v>
      </c>
      <c r="K259" s="158" t="n">
        <f aca="false">ROUND(D259*E259,2)</f>
        <v>10.5</v>
      </c>
      <c r="L259" s="158" t="n">
        <f aca="false">ROUND(D259*G259,2)</f>
        <v>39.9</v>
      </c>
      <c r="M259" s="158" t="n">
        <f aca="false">ROUND(D259*H259,2)</f>
        <v>0</v>
      </c>
      <c r="N259" s="158" t="n">
        <f aca="false">ROUND(I259*D259,2)</f>
        <v>18.3</v>
      </c>
      <c r="O259" s="158" t="n">
        <f aca="false">SUM(L259:N259)</f>
        <v>58.2</v>
      </c>
    </row>
    <row r="260" s="47" customFormat="true" ht="25.5" hidden="false" customHeight="false" outlineLevel="0" collapsed="false">
      <c r="A260" s="151" t="s">
        <v>574</v>
      </c>
      <c r="B260" s="181" t="s">
        <v>575</v>
      </c>
      <c r="C260" s="219" t="s">
        <v>52</v>
      </c>
      <c r="D260" s="266" t="n">
        <v>30</v>
      </c>
      <c r="E260" s="219" t="n">
        <v>0.25</v>
      </c>
      <c r="F260" s="109" t="n">
        <f aca="false">$F$1</f>
        <v>3.8</v>
      </c>
      <c r="G260" s="109" t="n">
        <f aca="false">ROUND(E260*F260,2)</f>
        <v>0.95</v>
      </c>
      <c r="H260" s="109"/>
      <c r="I260" s="109" t="n">
        <f aca="false">ROUND(G260*$I$1,2)+0.5</f>
        <v>0.58</v>
      </c>
      <c r="J260" s="158" t="n">
        <f aca="false">SUM(G260:I260)</f>
        <v>1.53</v>
      </c>
      <c r="K260" s="158" t="n">
        <f aca="false">ROUND(D260*E260,2)</f>
        <v>7.5</v>
      </c>
      <c r="L260" s="158" t="n">
        <f aca="false">ROUND(D260*G260,2)</f>
        <v>28.5</v>
      </c>
      <c r="M260" s="158" t="n">
        <f aca="false">ROUND(D260*H260,2)</f>
        <v>0</v>
      </c>
      <c r="N260" s="158" t="n">
        <f aca="false">ROUND(I260*D260,2)</f>
        <v>17.4</v>
      </c>
      <c r="O260" s="158" t="n">
        <f aca="false">SUM(L260:N260)</f>
        <v>45.9</v>
      </c>
    </row>
    <row r="261" s="47" customFormat="true" ht="51" hidden="false" customHeight="false" outlineLevel="0" collapsed="false">
      <c r="A261" s="151" t="s">
        <v>576</v>
      </c>
      <c r="B261" s="181" t="s">
        <v>577</v>
      </c>
      <c r="C261" s="219" t="s">
        <v>196</v>
      </c>
      <c r="D261" s="266" t="n">
        <v>1</v>
      </c>
      <c r="E261" s="219" t="n">
        <v>16</v>
      </c>
      <c r="F261" s="109" t="n">
        <f aca="false">$F$1</f>
        <v>3.8</v>
      </c>
      <c r="G261" s="109" t="n">
        <f aca="false">ROUND(E261*F261,2)</f>
        <v>60.8</v>
      </c>
      <c r="H261" s="109"/>
      <c r="I261" s="109" t="n">
        <f aca="false">ROUND(G261*$I$1,2)</f>
        <v>4.86</v>
      </c>
      <c r="J261" s="158" t="n">
        <f aca="false">SUM(G261:I261)</f>
        <v>65.66</v>
      </c>
      <c r="K261" s="158" t="n">
        <f aca="false">ROUND(D261*E261,2)</f>
        <v>16</v>
      </c>
      <c r="L261" s="158" t="n">
        <f aca="false">ROUND(D261*G261,2)</f>
        <v>60.8</v>
      </c>
      <c r="M261" s="158" t="n">
        <f aca="false">ROUND(D261*H261,2)</f>
        <v>0</v>
      </c>
      <c r="N261" s="158" t="n">
        <f aca="false">ROUND(I261*D261,2)</f>
        <v>4.86</v>
      </c>
      <c r="O261" s="158" t="n">
        <f aca="false">SUM(L261:N261)</f>
        <v>65.66</v>
      </c>
    </row>
    <row r="262" s="59" customFormat="true" ht="12.75" hidden="false" customHeight="false" outlineLevel="0" collapsed="false">
      <c r="A262" s="151" t="s">
        <v>578</v>
      </c>
      <c r="B262" s="262" t="s">
        <v>579</v>
      </c>
      <c r="C262" s="263" t="s">
        <v>509</v>
      </c>
      <c r="D262" s="264" t="n">
        <v>10</v>
      </c>
      <c r="E262" s="221"/>
      <c r="F262" s="221"/>
      <c r="G262" s="221"/>
      <c r="H262" s="221" t="n">
        <v>6.46</v>
      </c>
      <c r="I262" s="172" t="n">
        <f aca="false">ROUND(G262*$I$1,2)</f>
        <v>0</v>
      </c>
      <c r="J262" s="172" t="n">
        <f aca="false">SUM(G262:I262)</f>
        <v>6.46</v>
      </c>
      <c r="K262" s="172" t="n">
        <f aca="false">ROUND(D262*E262,2)</f>
        <v>0</v>
      </c>
      <c r="L262" s="172" t="n">
        <f aca="false">ROUND(D262*G262,2)</f>
        <v>0</v>
      </c>
      <c r="M262" s="172" t="n">
        <f aca="false">ROUND(D262*H262,2)</f>
        <v>64.6</v>
      </c>
      <c r="N262" s="172" t="n">
        <f aca="false">ROUND(I262*D262,2)</f>
        <v>0</v>
      </c>
      <c r="O262" s="172" t="n">
        <f aca="false">SUM(L262:N262)</f>
        <v>64.6</v>
      </c>
      <c r="P262" s="81"/>
    </row>
    <row r="263" s="58" customFormat="true" ht="12.75" hidden="false" customHeight="false" outlineLevel="0" collapsed="false">
      <c r="A263" s="151" t="s">
        <v>580</v>
      </c>
      <c r="B263" s="262" t="s">
        <v>581</v>
      </c>
      <c r="C263" s="263" t="s">
        <v>52</v>
      </c>
      <c r="D263" s="264" t="n">
        <v>40</v>
      </c>
      <c r="E263" s="221"/>
      <c r="F263" s="221"/>
      <c r="G263" s="221"/>
      <c r="H263" s="221" t="n">
        <v>0.94</v>
      </c>
      <c r="I263" s="172" t="n">
        <f aca="false">ROUND(G263*$I$1,2)</f>
        <v>0</v>
      </c>
      <c r="J263" s="172" t="n">
        <f aca="false">SUM(G263:I263)</f>
        <v>0.94</v>
      </c>
      <c r="K263" s="172" t="n">
        <f aca="false">ROUND(D263*E263,2)</f>
        <v>0</v>
      </c>
      <c r="L263" s="172" t="n">
        <f aca="false">ROUND(D263*G263,2)</f>
        <v>0</v>
      </c>
      <c r="M263" s="172" t="n">
        <f aca="false">ROUND(D263*H263,2)</f>
        <v>37.6</v>
      </c>
      <c r="N263" s="172" t="n">
        <f aca="false">ROUND(I263*D263,2)</f>
        <v>0</v>
      </c>
      <c r="O263" s="172" t="n">
        <f aca="false">SUM(L263:N263)</f>
        <v>37.6</v>
      </c>
    </row>
    <row r="264" s="59" customFormat="true" ht="12.75" hidden="false" customHeight="false" outlineLevel="0" collapsed="false">
      <c r="A264" s="151" t="s">
        <v>582</v>
      </c>
      <c r="B264" s="262" t="s">
        <v>583</v>
      </c>
      <c r="C264" s="263" t="s">
        <v>509</v>
      </c>
      <c r="D264" s="264" t="n">
        <v>5</v>
      </c>
      <c r="E264" s="221"/>
      <c r="F264" s="221"/>
      <c r="G264" s="221"/>
      <c r="H264" s="221" t="n">
        <v>1.28</v>
      </c>
      <c r="I264" s="172" t="n">
        <f aca="false">ROUND(G264*$I$1,2)</f>
        <v>0</v>
      </c>
      <c r="J264" s="172" t="n">
        <f aca="false">SUM(G264:I264)</f>
        <v>1.28</v>
      </c>
      <c r="K264" s="172" t="n">
        <f aca="false">ROUND(D264*E264,2)</f>
        <v>0</v>
      </c>
      <c r="L264" s="172" t="n">
        <f aca="false">ROUND(D264*G264,2)</f>
        <v>0</v>
      </c>
      <c r="M264" s="172" t="n">
        <f aca="false">ROUND(D264*H264,2)</f>
        <v>6.4</v>
      </c>
      <c r="N264" s="172" t="n">
        <f aca="false">ROUND(I264*D264,2)</f>
        <v>0</v>
      </c>
      <c r="O264" s="172" t="n">
        <f aca="false">SUM(L264:N264)</f>
        <v>6.4</v>
      </c>
    </row>
    <row r="265" s="59" customFormat="true" ht="12.75" hidden="false" customHeight="false" outlineLevel="0" collapsed="false">
      <c r="A265" s="151" t="s">
        <v>584</v>
      </c>
      <c r="B265" s="262" t="s">
        <v>585</v>
      </c>
      <c r="C265" s="263" t="s">
        <v>509</v>
      </c>
      <c r="D265" s="264" t="n">
        <v>2</v>
      </c>
      <c r="E265" s="221"/>
      <c r="F265" s="221"/>
      <c r="G265" s="221"/>
      <c r="H265" s="221" t="n">
        <v>4.25</v>
      </c>
      <c r="I265" s="172" t="n">
        <f aca="false">ROUND(G265*$I$1,2)</f>
        <v>0</v>
      </c>
      <c r="J265" s="172" t="n">
        <f aca="false">SUM(G265:I265)</f>
        <v>4.25</v>
      </c>
      <c r="K265" s="172" t="n">
        <f aca="false">ROUND(D265*E265,2)</f>
        <v>0</v>
      </c>
      <c r="L265" s="172" t="n">
        <f aca="false">ROUND(D265*G265,2)</f>
        <v>0</v>
      </c>
      <c r="M265" s="172" t="n">
        <f aca="false">ROUND(D265*H265,2)</f>
        <v>8.5</v>
      </c>
      <c r="N265" s="172" t="n">
        <f aca="false">ROUND(I265*D265,2)</f>
        <v>0</v>
      </c>
      <c r="O265" s="172" t="n">
        <f aca="false">SUM(L265:N265)</f>
        <v>8.5</v>
      </c>
    </row>
    <row r="266" s="59" customFormat="true" ht="12.75" hidden="false" customHeight="false" outlineLevel="0" collapsed="false">
      <c r="A266" s="151" t="s">
        <v>586</v>
      </c>
      <c r="B266" s="262" t="s">
        <v>587</v>
      </c>
      <c r="C266" s="263" t="s">
        <v>509</v>
      </c>
      <c r="D266" s="264" t="n">
        <v>5</v>
      </c>
      <c r="E266" s="221"/>
      <c r="F266" s="221"/>
      <c r="G266" s="221"/>
      <c r="H266" s="221" t="n">
        <v>4.62</v>
      </c>
      <c r="I266" s="172" t="n">
        <f aca="false">ROUND(G266*$I$1,2)</f>
        <v>0</v>
      </c>
      <c r="J266" s="172" t="n">
        <f aca="false">SUM(G266:I266)</f>
        <v>4.62</v>
      </c>
      <c r="K266" s="172" t="n">
        <f aca="false">ROUND(D266*E266,2)</f>
        <v>0</v>
      </c>
      <c r="L266" s="172" t="n">
        <f aca="false">ROUND(D266*G266,2)</f>
        <v>0</v>
      </c>
      <c r="M266" s="172" t="n">
        <f aca="false">ROUND(D266*H266,2)</f>
        <v>23.1</v>
      </c>
      <c r="N266" s="172" t="n">
        <f aca="false">ROUND(I266*D266,2)</f>
        <v>0</v>
      </c>
      <c r="O266" s="172" t="n">
        <f aca="false">SUM(L266:N266)</f>
        <v>23.1</v>
      </c>
    </row>
    <row r="267" s="59" customFormat="true" ht="12.75" hidden="false" customHeight="false" outlineLevel="0" collapsed="false">
      <c r="A267" s="151" t="s">
        <v>588</v>
      </c>
      <c r="B267" s="262" t="s">
        <v>589</v>
      </c>
      <c r="C267" s="263" t="s">
        <v>509</v>
      </c>
      <c r="D267" s="264" t="n">
        <v>1</v>
      </c>
      <c r="E267" s="221"/>
      <c r="F267" s="221"/>
      <c r="G267" s="221"/>
      <c r="H267" s="221" t="n">
        <v>3.57</v>
      </c>
      <c r="I267" s="172" t="n">
        <f aca="false">ROUND(G267*$I$1,2)</f>
        <v>0</v>
      </c>
      <c r="J267" s="172" t="n">
        <f aca="false">SUM(G267:I267)</f>
        <v>3.57</v>
      </c>
      <c r="K267" s="172" t="n">
        <f aca="false">ROUND(D267*E267,2)</f>
        <v>0</v>
      </c>
      <c r="L267" s="172" t="n">
        <f aca="false">ROUND(D267*G267,2)</f>
        <v>0</v>
      </c>
      <c r="M267" s="172" t="n">
        <f aca="false">ROUND(D267*H267,2)</f>
        <v>3.57</v>
      </c>
      <c r="N267" s="172" t="n">
        <f aca="false">ROUND(I267*D267,2)</f>
        <v>0</v>
      </c>
      <c r="O267" s="172" t="n">
        <f aca="false">SUM(L267:N267)</f>
        <v>3.57</v>
      </c>
    </row>
    <row r="268" s="59" customFormat="true" ht="12.75" hidden="false" customHeight="false" outlineLevel="0" collapsed="false">
      <c r="A268" s="151" t="s">
        <v>590</v>
      </c>
      <c r="B268" s="262" t="s">
        <v>591</v>
      </c>
      <c r="C268" s="263" t="s">
        <v>509</v>
      </c>
      <c r="D268" s="264" t="n">
        <v>1</v>
      </c>
      <c r="E268" s="221"/>
      <c r="F268" s="221"/>
      <c r="G268" s="221"/>
      <c r="H268" s="221" t="n">
        <v>5.9</v>
      </c>
      <c r="I268" s="172" t="n">
        <f aca="false">ROUND(G268*$I$1,2)</f>
        <v>0</v>
      </c>
      <c r="J268" s="172" t="n">
        <f aca="false">SUM(G268:I268)</f>
        <v>5.9</v>
      </c>
      <c r="K268" s="172" t="n">
        <f aca="false">ROUND(D268*E268,2)</f>
        <v>0</v>
      </c>
      <c r="L268" s="172" t="n">
        <f aca="false">ROUND(D268*G268,2)</f>
        <v>0</v>
      </c>
      <c r="M268" s="172" t="n">
        <f aca="false">ROUND(D268*H268,2)</f>
        <v>5.9</v>
      </c>
      <c r="N268" s="172" t="n">
        <f aca="false">ROUND(I268*D268,2)</f>
        <v>0</v>
      </c>
      <c r="O268" s="172" t="n">
        <f aca="false">SUM(L268:N268)</f>
        <v>5.9</v>
      </c>
    </row>
    <row r="269" s="47" customFormat="true" ht="25.5" hidden="false" customHeight="false" outlineLevel="0" collapsed="false">
      <c r="A269" s="151" t="s">
        <v>592</v>
      </c>
      <c r="B269" s="181" t="s">
        <v>593</v>
      </c>
      <c r="C269" s="219" t="s">
        <v>52</v>
      </c>
      <c r="D269" s="266" t="n">
        <v>28</v>
      </c>
      <c r="E269" s="219" t="n">
        <v>0.67</v>
      </c>
      <c r="F269" s="109" t="n">
        <f aca="false">$F$1</f>
        <v>3.8</v>
      </c>
      <c r="G269" s="109" t="n">
        <f aca="false">ROUND(E269*F269,2)</f>
        <v>2.55</v>
      </c>
      <c r="H269" s="109"/>
      <c r="I269" s="109" t="n">
        <f aca="false">ROUND(G269*$I$1,2)</f>
        <v>0.2</v>
      </c>
      <c r="J269" s="158" t="n">
        <f aca="false">SUM(G269:I269)</f>
        <v>2.75</v>
      </c>
      <c r="K269" s="158" t="n">
        <f aca="false">ROUND(D269*E269,2)</f>
        <v>18.76</v>
      </c>
      <c r="L269" s="158" t="n">
        <f aca="false">ROUND(D269*G269,2)</f>
        <v>71.4</v>
      </c>
      <c r="M269" s="158" t="n">
        <f aca="false">ROUND(D269*H269,2)</f>
        <v>0</v>
      </c>
      <c r="N269" s="158" t="n">
        <f aca="false">ROUND(I269*D269,2)</f>
        <v>5.6</v>
      </c>
      <c r="O269" s="158" t="n">
        <f aca="false">SUM(L269:N269)</f>
        <v>77</v>
      </c>
    </row>
    <row r="270" s="59" customFormat="true" ht="12.75" hidden="false" customHeight="false" outlineLevel="0" collapsed="false">
      <c r="A270" s="151" t="s">
        <v>594</v>
      </c>
      <c r="B270" s="262" t="s">
        <v>595</v>
      </c>
      <c r="C270" s="263" t="s">
        <v>52</v>
      </c>
      <c r="D270" s="264" t="n">
        <v>30</v>
      </c>
      <c r="E270" s="221"/>
      <c r="F270" s="221"/>
      <c r="G270" s="221"/>
      <c r="H270" s="221" t="n">
        <v>0.82</v>
      </c>
      <c r="I270" s="172" t="n">
        <f aca="false">ROUND(G270*$I$1,2)</f>
        <v>0</v>
      </c>
      <c r="J270" s="172" t="n">
        <f aca="false">SUM(G270:I270)</f>
        <v>0.82</v>
      </c>
      <c r="K270" s="172" t="n">
        <f aca="false">ROUND(D270*E270,2)</f>
        <v>0</v>
      </c>
      <c r="L270" s="172" t="n">
        <f aca="false">ROUND(D270*G270,2)</f>
        <v>0</v>
      </c>
      <c r="M270" s="172" t="n">
        <f aca="false">ROUND(D270*H270,2)</f>
        <v>24.6</v>
      </c>
      <c r="N270" s="172" t="n">
        <f aca="false">ROUND(I270*D270,2)</f>
        <v>0</v>
      </c>
      <c r="O270" s="172" t="n">
        <f aca="false">SUM(L270:N270)</f>
        <v>24.6</v>
      </c>
    </row>
    <row r="271" s="59" customFormat="true" ht="12.75" hidden="false" customHeight="false" outlineLevel="0" collapsed="false">
      <c r="A271" s="151" t="s">
        <v>596</v>
      </c>
      <c r="B271" s="262" t="s">
        <v>597</v>
      </c>
      <c r="C271" s="263" t="s">
        <v>509</v>
      </c>
      <c r="D271" s="264" t="n">
        <v>1</v>
      </c>
      <c r="E271" s="221"/>
      <c r="F271" s="221"/>
      <c r="G271" s="221"/>
      <c r="H271" s="221" t="n">
        <v>9.69</v>
      </c>
      <c r="I271" s="172" t="n">
        <f aca="false">ROUND(G271*$I$1,2)</f>
        <v>0</v>
      </c>
      <c r="J271" s="172" t="n">
        <f aca="false">SUM(G271:I271)</f>
        <v>9.69</v>
      </c>
      <c r="K271" s="172" t="n">
        <f aca="false">ROUND(D271*E271,2)</f>
        <v>0</v>
      </c>
      <c r="L271" s="172" t="n">
        <f aca="false">ROUND(D271*G271,2)</f>
        <v>0</v>
      </c>
      <c r="M271" s="172" t="n">
        <f aca="false">ROUND(D271*H271,2)</f>
        <v>9.69</v>
      </c>
      <c r="N271" s="172" t="n">
        <f aca="false">ROUND(I271*D271,2)</f>
        <v>0</v>
      </c>
      <c r="O271" s="172" t="n">
        <f aca="false">SUM(L271:N271)</f>
        <v>9.69</v>
      </c>
    </row>
    <row r="272" s="59" customFormat="true" ht="25.5" hidden="false" customHeight="false" outlineLevel="0" collapsed="false">
      <c r="A272" s="151" t="s">
        <v>598</v>
      </c>
      <c r="B272" s="262" t="s">
        <v>599</v>
      </c>
      <c r="C272" s="263" t="s">
        <v>509</v>
      </c>
      <c r="D272" s="264" t="n">
        <v>30</v>
      </c>
      <c r="E272" s="221"/>
      <c r="F272" s="221"/>
      <c r="G272" s="221"/>
      <c r="H272" s="221" t="n">
        <v>2.14</v>
      </c>
      <c r="I272" s="172" t="n">
        <f aca="false">ROUND(G272*$I$1,2)</f>
        <v>0</v>
      </c>
      <c r="J272" s="172" t="n">
        <f aca="false">SUM(G272:I272)</f>
        <v>2.14</v>
      </c>
      <c r="K272" s="172" t="n">
        <f aca="false">ROUND(D272*E272,2)</f>
        <v>0</v>
      </c>
      <c r="L272" s="172" t="n">
        <f aca="false">ROUND(D272*G272,2)</f>
        <v>0</v>
      </c>
      <c r="M272" s="172" t="n">
        <f aca="false">ROUND(D272*H272,2)</f>
        <v>64.2</v>
      </c>
      <c r="N272" s="172" t="n">
        <f aca="false">ROUND(I272*D272,2)</f>
        <v>0</v>
      </c>
      <c r="O272" s="172" t="n">
        <f aca="false">SUM(L272:N272)</f>
        <v>64.2</v>
      </c>
    </row>
    <row r="273" s="59" customFormat="true" ht="12.75" hidden="false" customHeight="false" outlineLevel="0" collapsed="false">
      <c r="A273" s="151" t="s">
        <v>600</v>
      </c>
      <c r="B273" s="262" t="s">
        <v>294</v>
      </c>
      <c r="C273" s="263" t="s">
        <v>101</v>
      </c>
      <c r="D273" s="264" t="n">
        <v>1</v>
      </c>
      <c r="E273" s="221"/>
      <c r="F273" s="221"/>
      <c r="G273" s="221"/>
      <c r="H273" s="221" t="n">
        <v>25</v>
      </c>
      <c r="I273" s="172" t="n">
        <f aca="false">ROUND(G273*$I$1,2)</f>
        <v>0</v>
      </c>
      <c r="J273" s="172" t="n">
        <f aca="false">SUM(G273:I273)</f>
        <v>25</v>
      </c>
      <c r="K273" s="172" t="n">
        <f aca="false">ROUND(D273*E273,2)</f>
        <v>0</v>
      </c>
      <c r="L273" s="172" t="n">
        <f aca="false">ROUND(D273*G273,2)</f>
        <v>0</v>
      </c>
      <c r="M273" s="172" t="n">
        <f aca="false">ROUND(D273*H273,2)</f>
        <v>25</v>
      </c>
      <c r="N273" s="172" t="n">
        <f aca="false">ROUND(I273*D273,2)</f>
        <v>0</v>
      </c>
      <c r="O273" s="172" t="n">
        <f aca="false">SUM(L273:N273)</f>
        <v>25</v>
      </c>
    </row>
    <row r="274" customFormat="false" ht="13.5" hidden="false" customHeight="false" outlineLevel="0" collapsed="false">
      <c r="A274" s="268"/>
      <c r="B274" s="269"/>
      <c r="C274" s="270"/>
      <c r="D274" s="270"/>
      <c r="E274" s="271"/>
      <c r="F274" s="272"/>
      <c r="G274" s="271"/>
      <c r="H274" s="271"/>
      <c r="I274" s="271"/>
      <c r="J274" s="273"/>
      <c r="K274" s="273"/>
      <c r="L274" s="273"/>
      <c r="M274" s="273"/>
      <c r="N274" s="273"/>
      <c r="O274" s="273"/>
    </row>
    <row r="275" customFormat="false" ht="13.5" hidden="false" customHeight="false" outlineLevel="0" collapsed="false">
      <c r="A275" s="274"/>
      <c r="B275" s="275" t="s">
        <v>601</v>
      </c>
      <c r="C275" s="194"/>
      <c r="D275" s="194"/>
      <c r="E275" s="276"/>
      <c r="F275" s="276"/>
      <c r="G275" s="276"/>
      <c r="H275" s="276"/>
      <c r="I275" s="276"/>
      <c r="J275" s="276"/>
      <c r="K275" s="277" t="n">
        <f aca="false">SUM(K17:K273)</f>
        <v>937.27</v>
      </c>
      <c r="L275" s="277" t="n">
        <f aca="false">SUM(L17:L273)</f>
        <v>3561.65</v>
      </c>
      <c r="M275" s="277" t="n">
        <f aca="false">SUM(M17:M273)</f>
        <v>20256.81</v>
      </c>
      <c r="N275" s="277" t="n">
        <f aca="false">SUM(N17:N273)</f>
        <v>784.18</v>
      </c>
      <c r="O275" s="277" t="n">
        <f aca="false">SUM(O17:O273)</f>
        <v>24602.64</v>
      </c>
      <c r="Q275" s="278"/>
    </row>
    <row r="276" customFormat="false" ht="25.5" hidden="false" customHeight="false" outlineLevel="0" collapsed="false">
      <c r="A276" s="279"/>
      <c r="B276" s="105" t="s">
        <v>602</v>
      </c>
      <c r="C276" s="280" t="n">
        <v>0.08</v>
      </c>
      <c r="D276" s="196"/>
      <c r="E276" s="281"/>
      <c r="F276" s="281"/>
      <c r="G276" s="281"/>
      <c r="H276" s="281"/>
      <c r="I276" s="281"/>
      <c r="J276" s="281"/>
      <c r="K276" s="281"/>
      <c r="L276" s="281"/>
      <c r="M276" s="281"/>
      <c r="N276" s="281"/>
      <c r="O276" s="282" t="n">
        <f aca="false">ROUND(O275*$C276,2)</f>
        <v>1968.21</v>
      </c>
    </row>
    <row r="277" customFormat="false" ht="12.75" hidden="false" customHeight="false" outlineLevel="0" collapsed="false">
      <c r="A277" s="274"/>
      <c r="B277" s="283" t="s">
        <v>601</v>
      </c>
      <c r="C277" s="176"/>
      <c r="D277" s="176"/>
      <c r="E277" s="283"/>
      <c r="F277" s="283"/>
      <c r="G277" s="283"/>
      <c r="H277" s="283"/>
      <c r="I277" s="283"/>
      <c r="J277" s="283"/>
      <c r="K277" s="284" t="n">
        <f aca="false">K275+K276</f>
        <v>937.27</v>
      </c>
      <c r="L277" s="284" t="n">
        <f aca="false">L275+L276</f>
        <v>3561.65</v>
      </c>
      <c r="M277" s="284" t="n">
        <f aca="false">M275+M276</f>
        <v>20256.81</v>
      </c>
      <c r="N277" s="284" t="n">
        <f aca="false">N275+N276</f>
        <v>784.18</v>
      </c>
      <c r="O277" s="284" t="n">
        <f aca="false">O275+O276</f>
        <v>26570.85</v>
      </c>
    </row>
    <row r="278" customFormat="false" ht="12.75" hidden="false" customHeight="false" outlineLevel="0" collapsed="false">
      <c r="A278" s="58"/>
      <c r="B278" s="58"/>
      <c r="C278" s="58"/>
      <c r="D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</row>
    <row r="279" customFormat="false" ht="14.25" hidden="false" customHeight="true" outlineLevel="0" collapsed="false">
      <c r="A279" s="58"/>
      <c r="B279" s="285" t="s">
        <v>603</v>
      </c>
      <c r="C279" s="285"/>
      <c r="D279" s="285"/>
      <c r="E279" s="285"/>
      <c r="F279" s="285"/>
      <c r="G279" s="285"/>
      <c r="H279" s="58"/>
      <c r="I279" s="58"/>
      <c r="J279" s="58"/>
      <c r="K279" s="58"/>
      <c r="L279" s="58"/>
      <c r="M279" s="58"/>
      <c r="N279" s="58"/>
      <c r="O279" s="58"/>
    </row>
    <row r="280" customFormat="false" ht="12.75" hidden="false" customHeight="false" outlineLevel="0" collapsed="false">
      <c r="A280" s="58"/>
      <c r="B280" s="58"/>
      <c r="C280" s="286"/>
      <c r="D280" s="286"/>
      <c r="F280" s="58"/>
      <c r="G280" s="58"/>
      <c r="H280" s="58"/>
      <c r="I280" s="58"/>
      <c r="J280" s="58"/>
      <c r="K280" s="58"/>
      <c r="L280" s="58"/>
      <c r="M280" s="58"/>
      <c r="N280" s="58"/>
      <c r="O280" s="58"/>
    </row>
    <row r="281" customFormat="false" ht="12.75" hidden="false" customHeight="false" outlineLevel="0" collapsed="false">
      <c r="A281" s="58"/>
      <c r="B281" s="58"/>
      <c r="C281" s="286"/>
      <c r="D281" s="286"/>
      <c r="F281" s="58"/>
      <c r="G281" s="58"/>
      <c r="H281" s="58"/>
      <c r="I281" s="58"/>
      <c r="J281" s="58"/>
      <c r="K281" s="58"/>
      <c r="L281" s="58"/>
      <c r="M281" s="58"/>
      <c r="N281" s="58"/>
      <c r="O281" s="58"/>
    </row>
    <row r="282" customFormat="false" ht="12.75" hidden="false" customHeight="false" outlineLevel="0" collapsed="false">
      <c r="A282" s="62" t="s">
        <v>24</v>
      </c>
      <c r="B282" s="287" t="e">
        <f aca="false">#REF!</f>
        <v>#REF!</v>
      </c>
      <c r="C282" s="286"/>
      <c r="D282" s="286"/>
      <c r="F282" s="58"/>
      <c r="G282" s="58"/>
      <c r="H282" s="58"/>
      <c r="I282" s="58"/>
      <c r="J282" s="58"/>
      <c r="K282" s="58"/>
      <c r="L282" s="58"/>
      <c r="M282" s="58"/>
      <c r="N282" s="58"/>
      <c r="O282" s="58"/>
    </row>
    <row r="283" customFormat="false" ht="12.75" hidden="false" customHeight="false" outlineLevel="0" collapsed="false">
      <c r="A283" s="62"/>
      <c r="B283" s="62"/>
      <c r="C283" s="286"/>
      <c r="D283" s="286"/>
      <c r="F283" s="58"/>
      <c r="G283" s="58"/>
      <c r="H283" s="58"/>
      <c r="I283" s="58"/>
      <c r="J283" s="58"/>
      <c r="K283" s="58"/>
      <c r="L283" s="58"/>
      <c r="M283" s="58"/>
      <c r="N283" s="58"/>
      <c r="O283" s="58"/>
    </row>
    <row r="284" customFormat="false" ht="12.75" hidden="false" customHeight="false" outlineLevel="0" collapsed="false">
      <c r="A284" s="62" t="s">
        <v>604</v>
      </c>
      <c r="B284" s="288" t="s">
        <v>605</v>
      </c>
      <c r="C284" s="286"/>
      <c r="D284" s="286"/>
      <c r="F284" s="58"/>
      <c r="G284" s="58"/>
      <c r="H284" s="58"/>
      <c r="I284" s="58"/>
      <c r="J284" s="58"/>
      <c r="K284" s="58"/>
      <c r="L284" s="58"/>
      <c r="M284" s="58"/>
      <c r="N284" s="58"/>
      <c r="O284" s="58"/>
    </row>
  </sheetData>
  <mergeCells count="32">
    <mergeCell ref="A2:O2"/>
    <mergeCell ref="A3:O3"/>
    <mergeCell ref="A5:B5"/>
    <mergeCell ref="C5:O5"/>
    <mergeCell ref="A6:B6"/>
    <mergeCell ref="A7:B7"/>
    <mergeCell ref="A8:B8"/>
    <mergeCell ref="G11:I11"/>
    <mergeCell ref="J11:L11"/>
    <mergeCell ref="M13:N13"/>
    <mergeCell ref="A14:A15"/>
    <mergeCell ref="B14:B15"/>
    <mergeCell ref="C14:C15"/>
    <mergeCell ref="D14:D15"/>
    <mergeCell ref="E14:J14"/>
    <mergeCell ref="K14:O14"/>
    <mergeCell ref="A17:J17"/>
    <mergeCell ref="B18:G18"/>
    <mergeCell ref="B37:G37"/>
    <mergeCell ref="A39:J39"/>
    <mergeCell ref="A51:J51"/>
    <mergeCell ref="A89:J89"/>
    <mergeCell ref="A99:J99"/>
    <mergeCell ref="A104:J104"/>
    <mergeCell ref="A127:J127"/>
    <mergeCell ref="A142:J142"/>
    <mergeCell ref="A160:J160"/>
    <mergeCell ref="A174:J174"/>
    <mergeCell ref="A205:J205"/>
    <mergeCell ref="A214:J214"/>
    <mergeCell ref="A225:J225"/>
    <mergeCell ref="B279:G279"/>
  </mergeCells>
  <printOptions headings="false" gridLines="false" gridLinesSet="true" horizontalCentered="false" verticalCentered="false"/>
  <pageMargins left="0.39375" right="0.39375" top="0.7875" bottom="0.590277777777778" header="0.511805555555555" footer="0.3937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&amp;CLapaspuse &amp;P no &amp;N&amp;R&amp;A</oddFooter>
  </headerFooter>
  <rowBreaks count="2" manualBreakCount="2">
    <brk id="213" man="true" max="16383" min="0"/>
    <brk id="260" man="true" max="16383" min="0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LibreOffice/5.4.3.2$Windows_X86_64 LibreOffice_project/92a7159f7e4af62137622921e809f8546db437e5</Application>
  <Company>Cers projekti SIA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2011-03-23T14:07:45Z</dcterms:created>
  <dc:creator>evija</dc:creator>
  <dc:description/>
  <dc:language>lv-LV</dc:language>
  <cp:lastModifiedBy>Silvija</cp:lastModifiedBy>
  <cp:lastPrinted>2018-03-05T14:17:40Z</cp:lastPrinted>
  <dcterms:modified xsi:type="dcterms:W3CDTF">2018-09-05T08:15:24Z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Cers projekti SIA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